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80" windowWidth="19440" windowHeight="12840" tabRatio="562"/>
  </bookViews>
  <sheets>
    <sheet name="СВОД" sheetId="16" r:id="rId1"/>
    <sheet name="МП 6" sheetId="10" state="hidden" r:id="rId2"/>
  </sheets>
  <definedNames>
    <definedName name="sub_55001" localSheetId="0">СВОД!$K$75</definedName>
    <definedName name="_xlnm.Print_Titles" localSheetId="0">СВОД!$4:$6</definedName>
    <definedName name="_xlnm.Print_Area" localSheetId="0">СВОД!$A$1:$P$275</definedName>
  </definedNames>
  <calcPr calcId="144525"/>
</workbook>
</file>

<file path=xl/calcChain.xml><?xml version="1.0" encoding="utf-8"?>
<calcChain xmlns="http://schemas.openxmlformats.org/spreadsheetml/2006/main">
  <c r="J159" i="16" l="1"/>
  <c r="J156" i="16"/>
  <c r="E264" i="16" l="1"/>
  <c r="J267" i="16" s="1"/>
  <c r="G264" i="16"/>
  <c r="H264" i="16"/>
  <c r="I264" i="16" s="1"/>
  <c r="N264" i="16"/>
  <c r="I265" i="16"/>
  <c r="N265" i="16"/>
  <c r="I266" i="16"/>
  <c r="N266" i="16"/>
  <c r="I267" i="16"/>
  <c r="J266" i="16" l="1"/>
  <c r="J265" i="16"/>
  <c r="J264" i="16"/>
  <c r="N269" i="16"/>
  <c r="O264" i="16" s="1"/>
  <c r="N181" i="16"/>
  <c r="N87" i="16" l="1"/>
  <c r="N235" i="16" l="1"/>
  <c r="E127" i="16" l="1"/>
  <c r="N11" i="16" l="1"/>
  <c r="G213" i="16" l="1"/>
  <c r="I166" i="16"/>
  <c r="I167" i="16"/>
  <c r="I168" i="16"/>
  <c r="N36" i="16" l="1"/>
  <c r="N150" i="16" l="1"/>
  <c r="N272" i="16" l="1"/>
  <c r="N107" i="16" l="1"/>
  <c r="I11" i="16" l="1"/>
  <c r="I15" i="16"/>
  <c r="G14" i="16" l="1"/>
  <c r="H14" i="16"/>
  <c r="G174" i="16" l="1"/>
  <c r="I216" i="16" l="1"/>
  <c r="H213" i="16"/>
  <c r="I213" i="16" s="1"/>
  <c r="N50" i="16" l="1"/>
  <c r="N19" i="16" l="1"/>
  <c r="N90" i="16" l="1"/>
  <c r="N91" i="16"/>
  <c r="N92" i="16"/>
  <c r="N102" i="16"/>
  <c r="N103" i="16"/>
  <c r="N105" i="16"/>
  <c r="N106" i="16"/>
  <c r="N93" i="16"/>
  <c r="N94" i="16"/>
  <c r="N95" i="16"/>
  <c r="N96" i="16"/>
  <c r="N97" i="16"/>
  <c r="N98" i="16"/>
  <c r="N104" i="16"/>
  <c r="N108" i="16"/>
  <c r="N109" i="16"/>
  <c r="N111" i="16"/>
  <c r="N112" i="16"/>
  <c r="N113" i="16"/>
  <c r="N115" i="16"/>
  <c r="N117" i="16"/>
  <c r="N118" i="16"/>
  <c r="N119" i="16"/>
  <c r="N120" i="16"/>
  <c r="N123" i="16"/>
  <c r="N124" i="16"/>
  <c r="N125" i="16"/>
  <c r="N126" i="16" l="1"/>
  <c r="N153" i="16"/>
  <c r="E90" i="16" l="1"/>
  <c r="G90" i="16"/>
  <c r="H90" i="16"/>
  <c r="I92" i="16"/>
  <c r="I90" i="16" l="1"/>
  <c r="J92" i="16"/>
  <c r="J90" i="16"/>
  <c r="O90" i="16" s="1"/>
  <c r="N7" i="16"/>
  <c r="N8" i="16"/>
  <c r="N9" i="16"/>
  <c r="N10" i="16"/>
  <c r="N12" i="16"/>
  <c r="N13" i="16" l="1"/>
  <c r="N225" i="16" l="1"/>
  <c r="N226" i="16"/>
  <c r="N227" i="16"/>
  <c r="N228" i="16"/>
  <c r="N229" i="16"/>
  <c r="N230" i="16"/>
  <c r="N231" i="16"/>
  <c r="N241" i="16"/>
  <c r="N243" i="16"/>
  <c r="N246" i="16"/>
  <c r="N247" i="16"/>
  <c r="N248" i="16"/>
  <c r="N223" i="16"/>
  <c r="N221" i="16"/>
  <c r="I261" i="16" l="1"/>
  <c r="N131" i="16" l="1"/>
  <c r="N85" i="16"/>
  <c r="N86" i="16"/>
  <c r="N84" i="16"/>
  <c r="N89" i="16" l="1"/>
  <c r="I178" i="16"/>
  <c r="N77" i="16" l="1"/>
  <c r="N270" i="16" l="1"/>
  <c r="N273" i="16" l="1"/>
  <c r="N271" i="16"/>
  <c r="N275" i="16" l="1"/>
  <c r="O270" i="16"/>
  <c r="N249" i="16" l="1"/>
  <c r="N39" i="16"/>
  <c r="N40" i="16"/>
  <c r="N41" i="16"/>
  <c r="N42" i="16"/>
  <c r="E270" i="16" l="1"/>
  <c r="N18" i="16" l="1"/>
  <c r="N17" i="16"/>
  <c r="N15" i="16"/>
  <c r="N16" i="16"/>
  <c r="I16" i="16" l="1"/>
  <c r="N220" i="16" l="1"/>
  <c r="N222" i="16"/>
  <c r="N224" i="16"/>
  <c r="N233" i="16"/>
  <c r="N257" i="16" l="1"/>
  <c r="N78" i="16"/>
  <c r="H258" i="16"/>
  <c r="G258" i="16"/>
  <c r="E258" i="16"/>
  <c r="I258" i="16" l="1"/>
  <c r="N135" i="16"/>
  <c r="N134" i="16"/>
  <c r="I193" i="16" l="1"/>
  <c r="H62" i="16" l="1"/>
  <c r="G62" i="16"/>
  <c r="I65" i="16"/>
  <c r="I62" i="16" l="1"/>
  <c r="N34" i="16"/>
  <c r="H7" i="16" l="1"/>
  <c r="G7" i="16"/>
  <c r="E219" i="16" l="1"/>
  <c r="E213" i="16"/>
  <c r="N129" i="16"/>
  <c r="J216" i="16" l="1"/>
  <c r="J213" i="16"/>
  <c r="O219" i="16"/>
  <c r="N142" i="16" l="1"/>
  <c r="I190" i="16" l="1"/>
  <c r="I176" i="16"/>
  <c r="I177" i="16"/>
  <c r="I175" i="16"/>
  <c r="I135" i="16" l="1"/>
  <c r="N204" i="16" l="1"/>
  <c r="N205" i="16"/>
  <c r="N206" i="16"/>
  <c r="N207" i="16"/>
  <c r="N200" i="16"/>
  <c r="N201" i="16"/>
  <c r="N202" i="16"/>
  <c r="N203" i="16"/>
  <c r="N208" i="16"/>
  <c r="N209" i="16"/>
  <c r="N210" i="16"/>
  <c r="N194" i="16"/>
  <c r="N195" i="16"/>
  <c r="N196" i="16"/>
  <c r="N197" i="16"/>
  <c r="N198" i="16"/>
  <c r="N199" i="16"/>
  <c r="N211" i="16"/>
  <c r="N193" i="16"/>
  <c r="I192" i="16"/>
  <c r="I191" i="16"/>
  <c r="J191" i="16" s="1"/>
  <c r="N190" i="16"/>
  <c r="N189" i="16"/>
  <c r="H189" i="16"/>
  <c r="G189" i="16"/>
  <c r="E189" i="16"/>
  <c r="J258" i="16" s="1"/>
  <c r="N186" i="16"/>
  <c r="N187" i="16"/>
  <c r="I186" i="16"/>
  <c r="N185" i="16"/>
  <c r="N184" i="16"/>
  <c r="N183" i="16"/>
  <c r="H183" i="16"/>
  <c r="G183" i="16"/>
  <c r="E183" i="16"/>
  <c r="N179" i="16"/>
  <c r="N180" i="16"/>
  <c r="N178" i="16"/>
  <c r="N177" i="16"/>
  <c r="N176" i="16"/>
  <c r="N175" i="16"/>
  <c r="N174" i="16"/>
  <c r="H174" i="16"/>
  <c r="E174" i="16"/>
  <c r="J178" i="16" s="1"/>
  <c r="N172" i="16"/>
  <c r="N171" i="16"/>
  <c r="N170" i="16"/>
  <c r="N169" i="16"/>
  <c r="N168" i="16"/>
  <c r="N167" i="16"/>
  <c r="N166" i="16"/>
  <c r="N165" i="16"/>
  <c r="H165" i="16"/>
  <c r="G165" i="16"/>
  <c r="E165" i="16"/>
  <c r="J166" i="16" l="1"/>
  <c r="J167" i="16"/>
  <c r="J168" i="16"/>
  <c r="N182" i="16"/>
  <c r="I189" i="16"/>
  <c r="J189" i="16" s="1"/>
  <c r="N173" i="16"/>
  <c r="O165" i="16" s="1"/>
  <c r="N188" i="16"/>
  <c r="J261" i="16"/>
  <c r="J190" i="16"/>
  <c r="J193" i="16"/>
  <c r="N212" i="16"/>
  <c r="J192" i="16"/>
  <c r="J186" i="16"/>
  <c r="J175" i="16"/>
  <c r="J176" i="16"/>
  <c r="J177" i="16"/>
  <c r="I183" i="16"/>
  <c r="J183" i="16" s="1"/>
  <c r="I174" i="16"/>
  <c r="J174" i="16" s="1"/>
  <c r="I165" i="16"/>
  <c r="J165" i="16" s="1"/>
  <c r="O189" i="16" l="1"/>
  <c r="O174" i="16"/>
  <c r="I87" i="16" l="1"/>
  <c r="I70" i="16"/>
  <c r="H133" i="16" l="1"/>
  <c r="G133" i="16"/>
  <c r="N155" i="16" l="1"/>
  <c r="H127" i="16" l="1"/>
  <c r="G127" i="16"/>
  <c r="N35" i="16" l="1"/>
  <c r="N31" i="16"/>
  <c r="N32" i="16"/>
  <c r="N33" i="16"/>
  <c r="N24" i="16"/>
  <c r="N25" i="16"/>
  <c r="N26" i="16"/>
  <c r="N27" i="16"/>
  <c r="N28" i="16"/>
  <c r="N29" i="16"/>
  <c r="H68" i="16"/>
  <c r="G68" i="16"/>
  <c r="I57" i="16"/>
  <c r="H53" i="16"/>
  <c r="G53" i="16"/>
  <c r="H44" i="16"/>
  <c r="G44" i="16"/>
  <c r="H144" i="16"/>
  <c r="G144" i="16"/>
  <c r="H150" i="16"/>
  <c r="G150" i="16"/>
  <c r="H84" i="16"/>
  <c r="G84" i="16"/>
  <c r="E62" i="16"/>
  <c r="J65" i="16" s="1"/>
  <c r="J62" i="16" s="1"/>
  <c r="H75" i="16"/>
  <c r="G75" i="16"/>
  <c r="H156" i="16"/>
  <c r="G156" i="16"/>
  <c r="N163" i="16"/>
  <c r="N162" i="16"/>
  <c r="N161" i="16"/>
  <c r="N160" i="16"/>
  <c r="N159" i="16"/>
  <c r="I159" i="16"/>
  <c r="N158" i="16"/>
  <c r="N157" i="16"/>
  <c r="N156" i="16"/>
  <c r="E156" i="16"/>
  <c r="I153" i="16"/>
  <c r="E150" i="16"/>
  <c r="I147" i="16"/>
  <c r="E144" i="16"/>
  <c r="N149" i="16" s="1"/>
  <c r="N140" i="16"/>
  <c r="N139" i="16"/>
  <c r="I136" i="16"/>
  <c r="N133" i="16"/>
  <c r="I133" i="16"/>
  <c r="E133" i="16"/>
  <c r="J135" i="16" s="1"/>
  <c r="N130" i="16"/>
  <c r="I130" i="16"/>
  <c r="J130" i="16" s="1"/>
  <c r="N128" i="16"/>
  <c r="N127" i="16"/>
  <c r="N132" i="16" s="1"/>
  <c r="O127" i="16" s="1"/>
  <c r="I127" i="16"/>
  <c r="E84" i="16"/>
  <c r="I79" i="16"/>
  <c r="I78" i="16"/>
  <c r="I77" i="16"/>
  <c r="I76" i="16"/>
  <c r="E75" i="16"/>
  <c r="N83" i="16"/>
  <c r="I71" i="16"/>
  <c r="I69" i="16"/>
  <c r="E68" i="16"/>
  <c r="I56" i="16"/>
  <c r="I55" i="16"/>
  <c r="N54" i="16"/>
  <c r="I54" i="16"/>
  <c r="N53" i="16"/>
  <c r="E53" i="16"/>
  <c r="N51" i="16"/>
  <c r="N47" i="16"/>
  <c r="I47" i="16"/>
  <c r="N46" i="16"/>
  <c r="N45" i="16"/>
  <c r="E44" i="16"/>
  <c r="N44" i="16"/>
  <c r="N30" i="16"/>
  <c r="N23" i="16"/>
  <c r="N22" i="16"/>
  <c r="N21" i="16"/>
  <c r="I17" i="16"/>
  <c r="E14" i="16"/>
  <c r="N14" i="16"/>
  <c r="E7" i="16"/>
  <c r="I7" i="16"/>
  <c r="J15" i="16" l="1"/>
  <c r="J17" i="16"/>
  <c r="N43" i="16"/>
  <c r="I14" i="16"/>
  <c r="J14" i="16" s="1"/>
  <c r="N52" i="16"/>
  <c r="J16" i="16"/>
  <c r="J70" i="16"/>
  <c r="N73" i="16"/>
  <c r="I75" i="16"/>
  <c r="J75" i="16" s="1"/>
  <c r="O183" i="16"/>
  <c r="I84" i="16"/>
  <c r="J84" i="16" s="1"/>
  <c r="O84" i="16" s="1"/>
  <c r="J87" i="16"/>
  <c r="N164" i="16"/>
  <c r="J127" i="16"/>
  <c r="J147" i="16"/>
  <c r="J47" i="16"/>
  <c r="J79" i="16"/>
  <c r="J136" i="16"/>
  <c r="J54" i="16"/>
  <c r="I53" i="16"/>
  <c r="J53" i="16" s="1"/>
  <c r="I156" i="16"/>
  <c r="I150" i="16"/>
  <c r="J150" i="16" s="1"/>
  <c r="O150" i="16" s="1"/>
  <c r="J55" i="16"/>
  <c r="J56" i="16"/>
  <c r="J69" i="16"/>
  <c r="I68" i="16"/>
  <c r="J68" i="16" s="1"/>
  <c r="J57" i="16"/>
  <c r="I44" i="16"/>
  <c r="J44" i="16" s="1"/>
  <c r="I144" i="16"/>
  <c r="J144" i="16" s="1"/>
  <c r="O144" i="16" s="1"/>
  <c r="J71" i="16"/>
  <c r="J77" i="16"/>
  <c r="J7" i="16"/>
  <c r="O7" i="16" s="1"/>
  <c r="J153" i="16"/>
  <c r="J11" i="16"/>
  <c r="J133" i="16"/>
  <c r="J78" i="16"/>
  <c r="J76" i="16"/>
  <c r="O156" i="16" l="1"/>
  <c r="N61" i="16"/>
  <c r="O53" i="16" s="1"/>
  <c r="O14" i="16"/>
  <c r="O68" i="16"/>
  <c r="N143" i="16"/>
  <c r="O133" i="16" s="1"/>
  <c r="O44" i="16"/>
  <c r="O75" i="16"/>
</calcChain>
</file>

<file path=xl/sharedStrings.xml><?xml version="1.0" encoding="utf-8"?>
<sst xmlns="http://schemas.openxmlformats.org/spreadsheetml/2006/main" count="486" uniqueCount="330">
  <si>
    <t xml:space="preserve">Индекс производства продукции сельского хозяйства в хозяйствах всех категорий (в сопоставимых ценах), в % к предыдущему году </t>
  </si>
  <si>
    <t xml:space="preserve">Индекс производства продукции растениеводства    (в сопоставимых ценах), в % к предыдущему году </t>
  </si>
  <si>
    <t xml:space="preserve">Индекс производства продукции животноводства    (в сопоставимых ценах), в % к предыдущему году </t>
  </si>
  <si>
    <t xml:space="preserve">Индекс производства пищевых продуктов, включая напитки (в сопост.ценах), в % к предыдущему году </t>
  </si>
  <si>
    <t xml:space="preserve">Индекс физического объема инвестиций в основной капитал сельского хозяйства, в % к предыдущему году </t>
  </si>
  <si>
    <t xml:space="preserve">Рентабельность сельскохозяйственных организаций (с учетом субсидий), % </t>
  </si>
  <si>
    <t>Среднемесячная номинальная заработная плата  в сельском хозяйстве (по сельхозпредприятиям, не относящимся к субъектам малого предпринимательства),  руб.</t>
  </si>
  <si>
    <t>Индекс производительности труда к предыдущему году,%</t>
  </si>
  <si>
    <t>Количество высокопроизводительных рабочих мест</t>
  </si>
  <si>
    <t>Зерновые валовый сбор, тонн</t>
  </si>
  <si>
    <t>Сахарная свекла валовый сбор,  тонн</t>
  </si>
  <si>
    <t>Производство скота и птицы на убой в хозяйствах всех категорий   (в ж.в.),  тонн</t>
  </si>
  <si>
    <t>Производство сыров и сырных продуктов,  тонн</t>
  </si>
  <si>
    <t>Производство масла сливочного, тонн</t>
  </si>
  <si>
    <t>Поголовье крупного рогатого скота специализированных  мясных пород и помесного скота  полученного от скрещвания со специализированными мясными породами в сельскохозяйственных организациях, крестьянских (фермерских) хозяйствах, включая индивидуальных предпринимателей, голов</t>
  </si>
  <si>
    <t>Производство молока в хозяйствах всех категорий, тонн</t>
  </si>
  <si>
    <t>доля молодых специалистов, в общей численности квалифицированных специалистов сельскохозяйственных организаций,%</t>
  </si>
  <si>
    <t>Уровень удовлетворенности населения качеством предоставления государственных и муниципальных услуг,  не менее %</t>
  </si>
  <si>
    <t>Отношение объема муниципального долга Ичалковского муниципального района (без учета бюджетных кредитов) к доходам Ичалковского муниципального района  без учета объема безвозмездных поступлений,  не выше%</t>
  </si>
  <si>
    <t>Уровень просроченной кредиторской задолженности районного  бюджета Ичалковского муниципального района , не более %</t>
  </si>
  <si>
    <t xml:space="preserve">Отношение объема проверенных средств к фактически произведенным
расходам консолидированного бюджета Ичалковского муниципального района  в отчетном году, не менее %
</t>
  </si>
  <si>
    <t>Отклонение исполнения районного бюджета Ичалковского муниципального района по доходам к утвержденному уровню, не более %</t>
  </si>
  <si>
    <t>Отклонение исполнения районного бюджета Ичалковского муниципального района по расходам к утвержденному уровню,  не более %</t>
  </si>
  <si>
    <t>№ п/п</t>
  </si>
  <si>
    <t>Целевые показатели</t>
  </si>
  <si>
    <t>Ответственные исполнители              (Ф.И.О.  телефон)</t>
  </si>
  <si>
    <t>Источники финансирования</t>
  </si>
  <si>
    <t>% исполнения к плану</t>
  </si>
  <si>
    <t>план</t>
  </si>
  <si>
    <t>всего:</t>
  </si>
  <si>
    <t>Федеральный бюджет</t>
  </si>
  <si>
    <t>бюджет автономного округа</t>
  </si>
  <si>
    <t>бюджет муниципального образования</t>
  </si>
  <si>
    <t>Привлеченные средства</t>
  </si>
  <si>
    <t>в т.ч.     КАПы</t>
  </si>
  <si>
    <t xml:space="preserve">Наименование  муниципальной  программы </t>
  </si>
  <si>
    <t>Наименование мероприятий программы</t>
  </si>
  <si>
    <t>план на 2014 год</t>
  </si>
  <si>
    <t>на 01.01.2014</t>
  </si>
  <si>
    <t>Кассовое исполнение</t>
  </si>
  <si>
    <t xml:space="preserve">Причины отклонения </t>
  </si>
  <si>
    <t>Остаток 2013 года</t>
  </si>
  <si>
    <t>= гр.7/гр.6*100</t>
  </si>
  <si>
    <t>% финансирования к плану</t>
  </si>
  <si>
    <t>= гр.8/гр.7*100</t>
  </si>
  <si>
    <t>= гр.8/гр.6*100</t>
  </si>
  <si>
    <t>Исполнение 
(% исполнения к плану)</t>
  </si>
  <si>
    <t>Приложение №2</t>
  </si>
  <si>
    <t>Нефтеюганского района</t>
  </si>
  <si>
    <t>от "_____"____________2014 №________</t>
  </si>
  <si>
    <t>Главный бухгалтер</t>
  </si>
  <si>
    <t>Руководитель</t>
  </si>
  <si>
    <t>Исполнитель</t>
  </si>
  <si>
    <t>№ телефона</t>
  </si>
  <si>
    <t>% исполнения к  лимиту финансированию</t>
  </si>
  <si>
    <t>Отчет о ходе реализации  муниципальных программ  и ведомственных  целевых программ   Нефтеюганского района.</t>
  </si>
  <si>
    <t>Результаты реализации,  причины отклонения, проблемные вопросы (по каждому мероприятию)</t>
  </si>
  <si>
    <t>Лимит финансирования</t>
  </si>
  <si>
    <t xml:space="preserve">к письму  администрации </t>
  </si>
  <si>
    <t xml:space="preserve">Наименование муниципальной  программы </t>
  </si>
  <si>
    <t>Число выполненных основных мероприятий, единиц</t>
  </si>
  <si>
    <t>Степень реализации основных мероприятий, %</t>
  </si>
  <si>
    <t>4=3/2*100%</t>
  </si>
  <si>
    <t>Оценка использования финансовых средств</t>
  </si>
  <si>
    <t>8=7/6*100%</t>
  </si>
  <si>
    <t>Степень соответствия запланированному уровню затрат, %</t>
  </si>
  <si>
    <t>Оценка эффективности использования средств, %</t>
  </si>
  <si>
    <t>9=4/8*100%</t>
  </si>
  <si>
    <t>Информация по целевым индикаторам муниципальной программы</t>
  </si>
  <si>
    <t>Степень достижения целевого значений, %</t>
  </si>
  <si>
    <t>13=12/11*100%</t>
  </si>
  <si>
    <t>Уровень эффективности реализации программы</t>
  </si>
  <si>
    <t>Наименование показателя,             единица измерения</t>
  </si>
  <si>
    <t>Итого общая степень достижения целей программы</t>
  </si>
  <si>
    <t>Вывод об эффективности реализации муниципальной программы                                                                                                                                                                            (более 100% - высокоэффективная;                                                                                                                                                                                                                                   от 80 до 100% - эффективная;                                                                                                                                                                                                                                           от 50 до 79% - удовлетворительный уровень эффективности;                                                                                                                                                                                         менее 50 % - неэффективная)</t>
  </si>
  <si>
    <t>респуб-кий бюджет</t>
  </si>
  <si>
    <t>федеральный бюджет</t>
  </si>
  <si>
    <t xml:space="preserve">местный бюджет </t>
  </si>
  <si>
    <t>внебюджетные средства</t>
  </si>
  <si>
    <t>-</t>
  </si>
  <si>
    <t>Количество муниципальных служащих, направленных на профессиональную переподготовку и повышение квалификации (не менее), чел.</t>
  </si>
  <si>
    <t>Количество муниципальных служащих, принявших участие в семинарах, тренингах и других формах краткосрочного профессионального обучения (не менее),чел.</t>
  </si>
  <si>
    <t>Доля вакантных должностей муниципальной службы, замещаемых на конкурсной основе (не менее),%</t>
  </si>
  <si>
    <t>Доля муниципальных служащих в возрасте до 30 лет, имеющих стаж муниципальной службы более трех лет (не менее),%</t>
  </si>
  <si>
    <t>Доля вакантных должностей муниципальной службы, замещаемых на основе назначения из кадрового резерва на муниципальной службе (не менее),%</t>
  </si>
  <si>
    <t>Динамика (снижение) нарушений на муниципальной службе, в том числе коррупционной направленности,%</t>
  </si>
  <si>
    <t>Доля граждан, которые удовлетворены деятельностью органов местного самоуправления (не менее),%</t>
  </si>
  <si>
    <t>Доля граждан, которые удовлетворены качеством муниципальных услуг (не менее),%</t>
  </si>
  <si>
    <t>Количество семей получивших субсидии на жилье, ед.</t>
  </si>
  <si>
    <t xml:space="preserve">Доля бюджетных расходов районного бюджета Ичалковского муниципального района, формируемых в рамках муниципальных программ,
в общем объеме расходов районного бюджета Ичалковского муниципального района  в отчетном финансовом году, %
</t>
  </si>
  <si>
    <t>Объем просроченной кредиторской задолженности по выплате заработной платы за счет средств консолидированного бюджета Ичалковского муниципального района, тыс. руб.</t>
  </si>
  <si>
    <t>Собираемость налогов и сборов, %</t>
  </si>
  <si>
    <t>Просроченная задолженность по муниципальным долговым обязательствам Ичалковского муниципального района , тыс. руб.</t>
  </si>
  <si>
    <t>Доля рабочих мест сотрудников органов местного самоуправления района, включенных в систему электронного документооборота, %</t>
  </si>
  <si>
    <t>Экономия электрической энергии в натуральном выражении, тыс. кВтч</t>
  </si>
  <si>
    <t>Экономия электрической энергии в стоимостном выражении, тыс. руб.</t>
  </si>
  <si>
    <t>Экономия тепловой энергии в натуральном выражении, Гкал</t>
  </si>
  <si>
    <t>Экономия тепловой энергии в стоимостном выражении, тыс. руб.</t>
  </si>
  <si>
    <t>Экономия воды в натуральном выражении, тыс.м3</t>
  </si>
  <si>
    <t>Экономия воды в стоимостном выражении, тыс. руб.</t>
  </si>
  <si>
    <t>Экономия природного газа в натуральном выражении, тыс. м3</t>
  </si>
  <si>
    <t>Экономия природного газа в стоимостном выражении, тыс. руб.</t>
  </si>
  <si>
    <t>Эффективная</t>
  </si>
  <si>
    <t>Высокоэффективная</t>
  </si>
  <si>
    <t>Количество зарегистрированных пожаров,ед.</t>
  </si>
  <si>
    <t>Количество погибших людей, чел.</t>
  </si>
  <si>
    <t>Количество населения, получившего травмы, чел.</t>
  </si>
  <si>
    <t>Экономический ущерб, млн. руб.</t>
  </si>
  <si>
    <t>14= общая степень  достижения цели*9столбец/100%</t>
  </si>
  <si>
    <t>Количество зарегистрированных преступлений, ед.</t>
  </si>
  <si>
    <t>Количество преступлений, совершенных на улицах и в общественных местах, ед.</t>
  </si>
  <si>
    <t>Количество преступлений, совершенных несовершеннолетними, ед.</t>
  </si>
  <si>
    <t>Количество преступлений, совершенных ранее судимыми лицами, ед.</t>
  </si>
  <si>
    <t xml:space="preserve">% численности занимающейся в секциях и группах по видам спорта, клубах и группах физкультурно-оздоровительной направленности к общей численности населения Ичалковского муниципального района </t>
  </si>
  <si>
    <t>Количество спортивно-массовых мероприятий и туристских мероприятий, ед.</t>
  </si>
  <si>
    <t>Количество участников спортивно-массовых и туристских мероприятий, чел.</t>
  </si>
  <si>
    <t>Количество  ДЮСШ, ед.</t>
  </si>
  <si>
    <t>Количество занимающихся в ДЮСШ,   чел.</t>
  </si>
  <si>
    <t xml:space="preserve">Количество штатных физкультурных работников, чел., - всего
</t>
  </si>
  <si>
    <t xml:space="preserve">в том числе 
доля имеющих профильное образование, %
</t>
  </si>
  <si>
    <t>Количество основных спортивных сооружений и баз, ед.</t>
  </si>
  <si>
    <t>Количество молодых людей, охваченных воспитательными, культурно - досуговыми и спортивными мероприятиями по отношению к общему количеству граждан в Ичалковском муниципальном районе в возрасте до 30 лет,%</t>
  </si>
  <si>
    <t>Количество вовлеченных молодых людей в предпринимательскую деятельность, субъектов малого предпринимательства, созданных молодыми людьми, %</t>
  </si>
  <si>
    <t>Количество молодых семей,  вовлеченных в реализацию молодежной политики района,%</t>
  </si>
  <si>
    <t>Количество патриотических клубов, организаций и объединений, центров, в том числе детских и молодежных,%</t>
  </si>
  <si>
    <t>Рост числа инициативной и творческой молодежи,%</t>
  </si>
  <si>
    <t>Доля выпускников 9-х классов, подтвердивших годовые отметки на государственной (итоговой) аттестации по математике и русскому языку,%</t>
  </si>
  <si>
    <t>Удельный вес лиц, сдавших единый государственный экзамен от числа выпускников участвовавших в нем,%</t>
  </si>
  <si>
    <t>Доля учащихся, не получивших аттестаты о среднем (полном) общем образовании,%</t>
  </si>
  <si>
    <t>Доля учащихся, реализующих индивидуальные учебные планы в 10-11 классах,%</t>
  </si>
  <si>
    <t>Удельный вес количества обучающихся, охваченных разного вида занятостью и отдыхом в оздоровительных лагерях в каникулярное время,%</t>
  </si>
  <si>
    <t>Доля учащихся, занятых дополнительным образованием,%</t>
  </si>
  <si>
    <t>Доля обучающихся, систематически занимающихся физической культурой и спортом в общей численности обучающихся,%</t>
  </si>
  <si>
    <t>Количество учащихся, принявших участие в республиканском этапе предметных олимпиад, чел.</t>
  </si>
  <si>
    <t>Доля учащихся, участвующих в республиканских, региональных спортивно-массовых мероприятиях,%</t>
  </si>
  <si>
    <t>Количество педагогических и управленческих кадров общеобразовательных учреждений, прошедших повышение квалификации для работы в соответствии с федеральными государственными образовательными стандартами, чел.</t>
  </si>
  <si>
    <t>Количество учащихся, участвующих в Всероссийских конкурсах и олимпиадах,чел.</t>
  </si>
  <si>
    <t>Удельный вес участников профессиональных конкурсов педагогов от общего числа педагогических работников, %</t>
  </si>
  <si>
    <t>Количество детей-инвалидов, получающих общее образование на дому с использованием дистанционных образовательных технологий, от общей численности детей-инвалидов, которым это показано, чел.</t>
  </si>
  <si>
    <t>Доля детей старшего дошкольного возраста от 5 до 7-ми лет, осваивающих программы дошкольного образования, от общей численности детей данного возраста,%</t>
  </si>
  <si>
    <t>Доля обучающихся, которым созданы современные условия для занятий физкультурой, в том числе обеспечена возможность пользоваться современно оборудованными спортзалами и спортплощадками, %</t>
  </si>
  <si>
    <t>Удельный вес учащихся, которым предоставлена возможность пользоваться современными столовыми, в том числе получать качественное горячее питание,%</t>
  </si>
  <si>
    <t>Доля учреждений имеющих доступ к сети Интернет, %</t>
  </si>
  <si>
    <t>Удельный вес количества педагогических кадров, прошедших повышение квалификации в сфере ИКТ за последние три года,%</t>
  </si>
  <si>
    <t>Среднее количество учащихся на один персональный компьютер в образовательных учреждениях,%</t>
  </si>
  <si>
    <t>Доля детей, охваченных образовательными программами дополнительного образования детей в организациях спортивной направленности, в общей численности детей и молодежи в возрасте 5-18 лет,%</t>
  </si>
  <si>
    <t>Доля детей, ставших победителями и призерами республиканских, всероссийских, международных мероприятий (от общего контингента обучающихся),%</t>
  </si>
  <si>
    <t>Улучшение материально-технической базы  учреждений дополнительного образования,%</t>
  </si>
  <si>
    <t>Увеличение безвозмездных поступлений в местные бюджеты от средств самообложения граждан, тыс. руб.</t>
  </si>
  <si>
    <t>Приобретение тракторов</t>
  </si>
  <si>
    <t>Приобретение з/у комбайнов</t>
  </si>
  <si>
    <t>Муниципальная  программа повышения эффективности управления муниципальными финансами в Ичалковском муниципальном районе Республики Мордовия  на 2015-2022 годы</t>
  </si>
  <si>
    <t>Количество скотомест на строящихся, модернизируемых и введенных в эксплуатацию животноводческих комплексах молочного направления (молочных фермах)</t>
  </si>
  <si>
    <t>Муниципальная программа "Экономическое развитие Ичалковского муниципального района"</t>
  </si>
  <si>
    <t>Муниципальная программа «Энергосбережение  в Ичалковском муниципальном районе »</t>
  </si>
  <si>
    <t xml:space="preserve">Муниципальная  программа «Доступная среда»  Ичалковского муниципального района </t>
  </si>
  <si>
    <t xml:space="preserve">Муниципальная  программа «Развитие автомобильных дорог местного значения и улично-дорожной сети на территории  Ичалковского муниципального района»  </t>
  </si>
  <si>
    <t xml:space="preserve">Муниципальная  программа  Ичалковского муниципального района «Жилище» </t>
  </si>
  <si>
    <t>Муниципальная программа «Гармонизация межнациональных и межконфессиональных отношений в Ичалковском муниципальном районе Республики Мордовия»</t>
  </si>
  <si>
    <t xml:space="preserve">Муниципальная программа "Развитие сельского хозяйства и регулирования рынков сельскохозяйственной продукции, сырья и продовольствия на 2013-2025 годы по Ичалковскому муниципальному району Республики Мордовия" </t>
  </si>
  <si>
    <t>Муниципальная  программа «Развитие информационных технологий и формирование информационного общества в Ичалковском муниципальном районе»</t>
  </si>
  <si>
    <t>Муниципальная программа "Профилактика терроризма и экстремизма на территории Ичалковского муниципального района"</t>
  </si>
  <si>
    <t>Муниципальная программа "Развитие физической культуры и спорта в Ичалковском муниципальном районе"</t>
  </si>
  <si>
    <t>Муниципальная программа "Развитие культуры  в Ичалковском муниципальном районе"</t>
  </si>
  <si>
    <t>Муниципальная программа "Реализация молодежной политики и патриотическое воспитание  в  Ичалковском муниципальном районе"</t>
  </si>
  <si>
    <t>Муниципальная программа "Развитие образования в Ичалковском муниципальном районе "</t>
  </si>
  <si>
    <t>Муниципальная программа "Противодействие злоупотреблению наркотиками их незаконному обороту"</t>
  </si>
  <si>
    <t>Количество тяжких  преступлений, ед.</t>
  </si>
  <si>
    <t>Количество особо тяжких преступлений, ед.</t>
  </si>
  <si>
    <t>Число посещений населением мероприятий, проводимых культурно-досуговыми учреждениями на 1000 человек, ед.</t>
  </si>
  <si>
    <t>Доля детей, привлекаемых к участию в творческих мероприятиях в целях выявления и поддержки юных талантов, в общем числе детей общеобразовательных школ района, %</t>
  </si>
  <si>
    <t>Количество посещений культурно-массовых мероприятий клубов и домов культуры</t>
  </si>
  <si>
    <t>Количество участников клубных формирований, тыс. чел.</t>
  </si>
  <si>
    <t>Количество посещений музея, тыс. чел.</t>
  </si>
  <si>
    <t>Количество учащихся ДШИ, тыс. чел.</t>
  </si>
  <si>
    <t>Количество посещений общедоступных (публичных) библиотек, тыс. чел.</t>
  </si>
  <si>
    <t>Количество разработанных маршрутов</t>
  </si>
  <si>
    <t>Количество многофункциональных центров осуществляющих предоставление государственных и муниципальных услуг в Ичалковском муниципальном районе, ед.</t>
  </si>
  <si>
    <t>Объем инвестиций в основной капитал за исключением бюджетных средств, млн. руб.</t>
  </si>
  <si>
    <t>Доля среднесписочной численности работников (без внешних совместителей), занятых у субъектов малого и среднего предпринимательства, в общей численности занятого населения, %</t>
  </si>
  <si>
    <t>Индекс физического объема оборота розничной торговли, % к предыдущему году</t>
  </si>
  <si>
    <t>Доля экономии бюджетных денежных средств в результате проведения торгов от общей суммы объявленных торгов (за исключением несостоявшихся торгов) , %</t>
  </si>
  <si>
    <t>Среднее время ожидания в очереди при обращении заявителя в МФЦ, мин.</t>
  </si>
  <si>
    <t>Обоснованные жалобы от получателей государственных и муниципальных услуг на базе многофункционального центра предоставления государственных и муниципальных услуг, ед.</t>
  </si>
  <si>
    <t>Оснащенность рабочих мест материально-техническим оборудованием и лицензионным программным продуктом, %</t>
  </si>
  <si>
    <t>Объем инвестиций в основной капитал в расчете на 1 жителя, тыс. руб.</t>
  </si>
  <si>
    <t>Количество субъектов малого и среднего предпринимательства (включая индивидуальных предпринимателей) в расчете на 10 тыс. человек населения, ед.</t>
  </si>
  <si>
    <t>Доля субъектов малого и среднего предпринимательства, получивших консультационную поддержку, в общем количестве субъектов малого и среднего предпринимательства, %</t>
  </si>
  <si>
    <t>Количество проведенных мероприятий, направленных на пропаганду предпринимательства, ед.</t>
  </si>
  <si>
    <t>Количество проведенных публичных мероприятий по вопросам предпринимательства: семинаров, совещаний, конференций, «круглых столов», конкурсов, «горячих линий», мероприятий, посвященных празднованию профессиональных праздников субъектов МСП, ед.</t>
  </si>
  <si>
    <t>Доля субъектов малого и среднего предпринимательства, сотрудники которых участвовали в мероприятиях по обучению (в том числе семинаров, тренингов), в общем количестве субъектов малого и среднего предпринимательства , %</t>
  </si>
  <si>
    <t>Доля внесенных в торговый реестр
торговых объектов от запланированного
количества торговых объектов, %</t>
  </si>
  <si>
    <t>Количество объектов ярмарочной, нестационарной и мобильной торговли, ед.</t>
  </si>
  <si>
    <t>Количество отдаленных, труднодоступных и малонаселенных пунктов Ичалковского муниципального района, а также населенных пунктов, в которых отсутствуют торговые объекты, в которые осуществлена доставка социально значимых товаров, ед.</t>
  </si>
  <si>
    <t>Количество публикаций о проведенном мониторинге состояния развития торговой отрасли, обеспеченности населения площадью торговых объектов, размещенных на официальном сайте администрации Ичалковского муниципального района, ед.</t>
  </si>
  <si>
    <t>Среднее количество участников размещения заказа ,ед.</t>
  </si>
  <si>
    <t>Количество реализованных требований Стандарта развития конкуренции , ед.</t>
  </si>
  <si>
    <t>Удельный вес общего количества выполненных задач к количеству задач, запланированных в ежегодных планах мероприятий по реализации документов стратегического планирования социально-экономического развития муниципальных образований, %</t>
  </si>
  <si>
    <t>Отклонение основных макроэкономических показателей прогноза социально-экономического развития Ичалковского муниципального района от их фактических значений, %</t>
  </si>
  <si>
    <t>Количество введенных объектов коммунальной инфраструктуры, ед.</t>
  </si>
  <si>
    <t>Численность детей-сирот, детей, оставшихся без попечения родителей, и лиц из их числа, состоящих на учете в качестве нуждающихся в жилом помещении (на начало финансового года), ед.</t>
  </si>
  <si>
    <t>Численность детей-сирот, детей, оставшихся без попечения родителей, а также лиц из их числа, имеющих и не реализовавших своевременно право на обеспечение жилыми помещениями (на начало финансового года), ед.</t>
  </si>
  <si>
    <t>Увеличение мощности объектов водоснабжения, км</t>
  </si>
  <si>
    <t>Увеличение мощности объектов газоснабжения, км</t>
  </si>
  <si>
    <t>Увеличение мощности объектов электроснабжения, км</t>
  </si>
  <si>
    <t>Увеличение мощности объектов автомобильных дорог, км</t>
  </si>
  <si>
    <t>Приобретение к/у комбайнов</t>
  </si>
  <si>
    <t>Размер посевных площадей, занятых зерновыми</t>
  </si>
  <si>
    <t>Численность товарного поголовья коров специализированных мясных пород в сельскохозяйственных организациях, кфх, включая ИП</t>
  </si>
  <si>
    <t>Численность племенного условно - маточного поголовья сельскохозяйственных животных, у.гол</t>
  </si>
  <si>
    <t>Доля площади, засеваемой элитными семенами, в общей площади посевов,%</t>
  </si>
  <si>
    <t>Доля застрахованной посевной площади,%</t>
  </si>
  <si>
    <t>Доля застрахованных сельскохозяйственных животных,%</t>
  </si>
  <si>
    <t>Количество новых постоянных рабочих мест, созданных в КФХ, осуществивших проекты создания и развития своих хозяйств с помощью государственной поддержки,  ед</t>
  </si>
  <si>
    <t>Прирост объёма сельскохозяйственной продукции, произведённой КФХ,получившими государственную поддержку ( по отношению к предыдущему году), %</t>
  </si>
  <si>
    <t>Количество новых  постоянных рабочих мест, созданных в сельскохозяйственных потребительских кооперативах, получивших государственную поддержку, мест</t>
  </si>
  <si>
    <t>Прирост объёма сельскохозяйственной продукции, реализованной  получившими государственную поддержку сельскохозяйственными потребительскими кооперативами( по отношению к предыдущему году), %</t>
  </si>
  <si>
    <t>Создание новых инвестиционных площадок, с оформленными в мун. Собственность зем. Участками, необходимой транспортной, инженерной  и энергетической инфраструктурой, ед/га</t>
  </si>
  <si>
    <t>Прирост поступлений от организаций, которые ранее были освобождены от налогообложения, тыс. руб.</t>
  </si>
  <si>
    <t>Прирост поступлений по налогу на доходы физических лиц, тыс. руб.</t>
  </si>
  <si>
    <t>Прирост неналоговых доходов от сдачи в аренду муниципального имущества, тыс. руб.</t>
  </si>
  <si>
    <t>Прирост доходов от приватизации муниципального имущества, тыс. руб.</t>
  </si>
  <si>
    <t>Прирост неналоговых доходов от сдачи в аренду или предоставления в собственность земельных участков из невоостребованных земельных долей, тыс. руб.</t>
  </si>
  <si>
    <t>Прирост неналоговых доходов от увеличения размера взысканных административных штрафов, тыс. руб.</t>
  </si>
  <si>
    <t>Прирост неналоговых доходов  консолидированного бюджета Ичалковского муниципального района, тыс. руб.</t>
  </si>
  <si>
    <t>Снижение недоимки по местным налогам, единому налогу на вмененный доход, налогу на доходы физических лиц в консолидированный бюджет, тыс. руб.</t>
  </si>
  <si>
    <t>Сокращение расходов бюджета в результате сокращения штатной численности органов местного самоуправления, тыс. руб.</t>
  </si>
  <si>
    <t>Оптимизация бюджетных расходов, тыс. руб.</t>
  </si>
  <si>
    <t>Сокращение расходов в результате проведения реорганизации сети, тыс. руб.</t>
  </si>
  <si>
    <t>Снижение затрат, связанных с сокращением численности административно-хозяйственного и управленческого персонала учреждений, тыс. руб.</t>
  </si>
  <si>
    <t>Доля молодых педагогов от общего числа педагогических работников(до 35 лет), %.</t>
  </si>
  <si>
    <t xml:space="preserve">доля специалистов основного персонала с высшим образованием  не менее 75%, </t>
  </si>
  <si>
    <t>Участие в софинансировании дополнительного профессионального образования (профессиональной переподготовки и повышения квалификации) муниципальных служащих.Участие в софинансировании проведения обучающих семинаров, тренингов и других форм кратковсрочного профессионального обучения муниципальных служащих.</t>
  </si>
  <si>
    <t>Муниципальная программа Ичалковского муниципального района «Комплексное развитие сельских территорий »</t>
  </si>
  <si>
    <t>Муниципальная программа "Переселение граждан из аварийного жилищного фонда в Ичалковском муниципальном районе Республики Мордовия"</t>
  </si>
  <si>
    <t>Количество расселенных помещений, ед.</t>
  </si>
  <si>
    <t>Число переселенных граждан, чел.</t>
  </si>
  <si>
    <t>Общая площадь расселяемых помещений, тыс.м2</t>
  </si>
  <si>
    <t>Розничные продажи алкогольной продукции на душу населения, литры этанола</t>
  </si>
  <si>
    <t>Смертность мужчин в возрасте 16-59 лет, чел. на 100 тыс. населения</t>
  </si>
  <si>
    <t>Смертность женщин в возрасте 16-54 лет, чел. на 100 тыс. населения</t>
  </si>
  <si>
    <t>Увеличение доли населения, ведущего здоровый образ жизни, от общей численности жителей, %</t>
  </si>
  <si>
    <t>Сокращение объектов размещения отходов посредством вывода из эксплуатации объектов, не соответствующих санитарно-эпидемиологическим и экологическим требованиям, ед.</t>
  </si>
  <si>
    <t>Количество выполненных рейсов, предусмотренных муниципальным контрактом на осуществление регулярных пассажирских перевозок по муниципальным маршрутам регулярных перевозок по регулируемым тарифам, %</t>
  </si>
  <si>
    <t>Доля транспортных средств, осуществляющих регулярные пассажирские перевозки по муниципальным маршрутам по регулируемому тарифу, со сроком эксплуатации менее 10 лет, %</t>
  </si>
  <si>
    <t>Доля муниципальных маршрутов пассажирских перевозок по регулируемому тарифу, на которых обеспечена возможность безналичной оплаты проезда, %</t>
  </si>
  <si>
    <t>Доля муниципальных маршрутов пассажирских перевозок по регулируемому тарифу, с предоставлением льготного проезда с использованием единой социальной электронной карты жителя, %</t>
  </si>
  <si>
    <t>Ввод жилых помещений (жилых домов) для граждан, проживающих на сельских территориях, м2</t>
  </si>
  <si>
    <t>Ввод жилых помещений (жилых домов), предоставляемых на условиях найма гражданам, проживающим на сельских территориях, м2</t>
  </si>
  <si>
    <t>Количество предоставленных жилищных (ипотечных) кредитов (займов) гражданам, для строительства (приобретения) жилых помещений (жилых домов) на сельских территориях, ед</t>
  </si>
  <si>
    <t>Количество проектов по обустройству инженерной инфраструктурой и благоустройству площадок, расположенных на сельских территориях, под компактную жилищную застройку, ед</t>
  </si>
  <si>
    <t>Количество общественно-значимых проектов по благоустройству территорий, ед</t>
  </si>
  <si>
    <t>Ввод в действие локальных водопроводов, км</t>
  </si>
  <si>
    <t>Количество инициативных проектов комплексного развития сельских территорий, ед.</t>
  </si>
  <si>
    <t>Увеличение
налоговых доходов за счет прироста числа субъектов малого и среднего
предпринимательства, тыс. руб.</t>
  </si>
  <si>
    <t>Формирование перечня инвестиционных проектов, планируемых к реализации, увеличение налоговых доходов за счет реализации инвестиционных проектов, тыс. руб.</t>
  </si>
  <si>
    <t>прирост доходов от использования зарегистрированных объектов недвижимости, тыс.руб.</t>
  </si>
  <si>
    <t>прирост доходов от использования земельных участков, тыс.руб.</t>
  </si>
  <si>
    <t>Увеличение поступлений налоговых доходов за счет роста численности работников, принятых на дополнительно введенные (созданные) рабочие места, тыс.руб.</t>
  </si>
  <si>
    <t>Увеличение поступлений налоговых
доходов за счет роста среднемесячной номинальной начисленной заработной
платы работников, тыс. руб.</t>
  </si>
  <si>
    <t>Увеличение поступлений налоговых доходов за счет снижения неформальной занятости, тыс. руб.</t>
  </si>
  <si>
    <t>Прирост доходов от перечисления в бюджет части прибыли МУП, тыс. руб.</t>
  </si>
  <si>
    <t>Увеличение поступлений
неналоговых доходов, тыс. руб</t>
  </si>
  <si>
    <t>Сокращение расходов бюджета в результате реорганизации (укрупнения) городских и сельских поселений, оптимизации сети населённых пунктов, тыс. руб.</t>
  </si>
  <si>
    <t>Сокращение расходов бюджета в результате передачи полномочий поселений муниципальным районам, тыс. руб.</t>
  </si>
  <si>
    <t>Прирост доходов от внебюджетной деятельности по сравнению с предыдущим годом, %</t>
  </si>
  <si>
    <t>Сокращение расходов в результате списания неиспользуемого имущества, тыс. руб.</t>
  </si>
  <si>
    <t>Сокращение неэффективных расходов, тыс. руб.</t>
  </si>
  <si>
    <t>Сокращение бюджетных расходов, тыс. руб.</t>
  </si>
  <si>
    <t>Объем экономии бюджетных средств при реализации мероприятий по переводу  систем и объектов  на энергоэффективные технологии, тыс. руб.</t>
  </si>
  <si>
    <t>Доля расходов бюджетов муниципальных районов (городского округа) Республики Мордовия, формируемых в рамках программ, %</t>
  </si>
  <si>
    <t>Доля муниципальных образований муниципального района в Республике Мордовия, утвердивших бюджеты на очередной финансовый год и плановый период, %</t>
  </si>
  <si>
    <t>Объем новых расходных обязательств, увеличение действующих расходных обязательств, не обеспеченных собственными доходами, тыс. руб.</t>
  </si>
  <si>
    <t>сокращение расходов на обслуживание муниципального долга в результате рефинансирования долговых обязательств, тыс. руб.</t>
  </si>
  <si>
    <t>сокращение расходов на обслуживание муниципального долга в результате привлечения среднесрочных банковских кредитов, тыс. руб.</t>
  </si>
  <si>
    <t>сокращение расходов, связанных с необходимостью исполнения гарантийных обязательств, тыс. руб.</t>
  </si>
  <si>
    <t>объем дефицита бюджета района, %</t>
  </si>
  <si>
    <t>отсутствие просроченной  кредиторской задолженности по заработной плате, тыс. руб.</t>
  </si>
  <si>
    <t>Муниципальная программа "Повышение 
безопасности  жизнедеятельности населения  и территорий 
в Ичалковском муниципальном районе"</t>
  </si>
  <si>
    <t>Создание условий, способствующих сохранению здоровья населения  на протяжении всей жизни. Организация акций,  дней здоровья и иных мероприятий,  направленных на мотивирование  граждан к ведению здорового образа жизни. Мероприятия, направленные на  сохранение и укрепление здоровья людей с ограниченными возможностями здоровья. Мероприятия, направленные профилактику асоциального, девиантного поведения и семейного неблагополучия. Мониторинг здоровья населения.</t>
  </si>
  <si>
    <t>Доля рабочих мест сотрудников органов местного самоуправления района, обеспеченных телекоммуникационными ресурсами посредством скоростной информационной магистрали органов государственной власти Республики Мордовия, %</t>
  </si>
  <si>
    <t>Доля муниципальных услуг, предоставляемых с помощью ИКТ, в том числе с использованием сети Интернет, %</t>
  </si>
  <si>
    <t>Доля муниципальных заказов, размещаемых с использованием ИКТ, %</t>
  </si>
  <si>
    <t>Количество мероприятий, проведенных в Ичалковском муниципальном районе Республики Мордовия, направленных на гармонизацию межнациональных и межконфессиональных отношений и профилактику этнического  и религиозного экстремизма</t>
  </si>
  <si>
    <t>Количество национально-культурных центров, деятельность которых направлена на гармонизацию межнациональных и межконфессиональных отношений и профилактику этнического и религиозного экстремизма в Ичалковском муниципальном районе</t>
  </si>
  <si>
    <t>Количество опубликованных в СМИ района материалов в сфере межконфессиональных и межэтнических отношений</t>
  </si>
  <si>
    <t xml:space="preserve"> </t>
  </si>
  <si>
    <t xml:space="preserve">  Муниципальная программа «Профилактика правонарушений на территории Ичалковского муниципального района»</t>
  </si>
  <si>
    <t xml:space="preserve"> Программа оздоровления муниципальных финансов Ичалковского муниципального района на 2019-2024 годы</t>
  </si>
  <si>
    <t>отношение просроченной кредиторской задолженности в расходах консолидированного бюджета Республики Мордовия к предыдущему периоду, %</t>
  </si>
  <si>
    <t xml:space="preserve">Организация внутриведомственного электронного документооборота не менее,% </t>
  </si>
  <si>
    <t>Муниципальная программа "Развитие муниципальной службы в Ичалковском муниципальном районе "</t>
  </si>
  <si>
    <t xml:space="preserve">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Обеспечение жильем молодых семей.                                         
</t>
  </si>
  <si>
    <t xml:space="preserve">Автоматизация процессов проектирования бюджета Ичалковского муниципального района, оплата комплексной услуги связи. Составление и рассмотрение проекта бюджета поселения, утверждение и исполнение бюджета поселения, осуществление контроля за его исполнением, составление и утверждение отчета об исполнении бюджета поселения.Обеспечение функционирования Финансового управления администрации Ичалковского муниципального района.                                                                                  
</t>
  </si>
  <si>
    <t xml:space="preserve">Проведение инструктивных совещаний, семинаров сотрудниками Госавтоинспекции ММО МВД России "Ичалковский"по соблюдению правил дорожного движения с педагогами, родителями, учащимися муниципальных общеобразовательных учреждений. Создание базы методических разработок: уроков по изучению правил дорожного движения и профилактике детского дорожно-транспортного травматизма. Регулярное освещение вопросов безопасности
дорожного движения в средствах массовой  информации и в сети "Интернет". Проведение профилактических мероприятий. Проведение комплексных проверок эксплуатационного состояния улично-дорожной сети.    Приобретение уголков по безопасности дорожного движения и светоотражающих элементов в учебных заведениях района.
</t>
  </si>
  <si>
    <t>Взаимодействие органов местного самоуправления, общественных и религиозных объединений Ичалковского муниципального рвйона по гармонизации межэтнических отношений, укреплению общегражданской идентичности (организация и проведение конкурсов, проектов по сохранению национальных традиций и религиозных обычае.)</t>
  </si>
  <si>
    <t>Развитие досуговой деятельности в молодежной среде, профилактика асоциальных явлений, гражданско-патриотическое воспитание, развитие и поддержка лидерских и социально-активных позиций. Приобретение наградной атрибутики.                                                               Проведение Всероссийской акции памяти "Блокадный хлеб". Уроки мужества, посвященные освобождению блокады Ленинграда; Зимняя республиканская спартакиада допризывной молодежи Республики Мордовия "Защитник Отечества", патриотические акции, посвященные  Дню защитника отечества; Акция "Георгиевская ленточка", Акция "Дорога к обелиску", Акция "Бессмертный полк"; Волонтерские акции в рамках месячника пожилого человека"Ветеран живет рядом", "Теплые окна", Муниципальная акция, посвященная Дню народного единства.</t>
  </si>
  <si>
    <t xml:space="preserve">Предоставление субсидии добровольной пожарной команде                  с. Береговые Сыреси на возмещение части затрат. Оказание содействия и информационное обеспечение предприятий, организаций и учреждений на территории Ичалковского муниципального района по вопросам внедрения современных средств противопожарной защиты и пожаротушения. </t>
  </si>
  <si>
    <t>Ввод в эксплуатацию автомобильных дорог общего пользования с твердым покрытием, ведущих от сети автомобильных дорог общего пользования к ближайшим общественно значимым объектам сельских населенных пунктов, а также к объектам производства и переработки, км</t>
  </si>
  <si>
    <t>Удовлетворительный уровень эффективности</t>
  </si>
  <si>
    <t xml:space="preserve"> Реализация мероприятий по противодействию терроризму и экстремизму, защита жизни граждан, проживающих на территории Ичалковского муниципального района. Установка системы видеонаблюдения.</t>
  </si>
  <si>
    <t>Количество туристов, посетивших объекты сельского туризма (нарастающим итогом)</t>
  </si>
  <si>
    <t>Количество студентов, заключивших в текущем году договора  о предоставлении аграрной стипендии</t>
  </si>
  <si>
    <t xml:space="preserve">Количество молодых специалистов, заключивших в текущем году договора о предоставлении молодому специалисту пособия и подъемных </t>
  </si>
  <si>
    <t>Площадь знмельных участков из состава земель сельскохозяйственного назначения, государственнаясобственность на которые не разграничена, с внесением в Единый государственный реестр недвижимости сведений о таких земельных участках, в том числе об их границах , соответствующих требованиям законодательства Республики Мордовия, га</t>
  </si>
  <si>
    <t>Муниципальная программа Ичалковского муниципального района " Укрепление общественного здоровья" Ичалковского муниципального района</t>
  </si>
  <si>
    <t>Муниципальная программа "Повышение безопасности дорожного движения на территории Ичалковского муниципального района"</t>
  </si>
  <si>
    <t>Количество мест (площадок) накопления (в том числе раздельного) твердых коммунальных отходов, подлежащих созданию (обустройству) на территории  муниципального образования в текущем году, ед.</t>
  </si>
  <si>
    <t>Сводный годовой отчет об эффективности реализации  муниципальных программ  Ичалковского муниципального района за 2024 год</t>
  </si>
  <si>
    <t>Информация по выполнению основных мероприятий за 2024 год</t>
  </si>
  <si>
    <t>Число основных мероприятий, запланированных к реализации в 2024 г., единиц</t>
  </si>
  <si>
    <t>Объем финансовых средств, запланированный по программе на                                                                                                                                                                                          2024 г., тыс. рублей</t>
  </si>
  <si>
    <t>Фактически освоенный объем финансирования программы за 2024 г., тыс. рублей</t>
  </si>
  <si>
    <t>Целевое значение на 2024 г.</t>
  </si>
  <si>
    <t>Фактическое значение за 2024 г.</t>
  </si>
  <si>
    <t>В 2024 г. на реализацию мероприятий программы запланировано 65,0 тыс.рублей, из них освоено 58,0 тыс.рублей, все они были направлены на расходы, связанные с приобретением системы видеонаблюдения.</t>
  </si>
  <si>
    <r>
      <t xml:space="preserve">Объем производства валовой продукции сельского хозяйства в хозяйствах всех категорий в 2024 году составил 6163 млн.рублей, индекс производства –102,3% к уровню 2023 г., в том числе в растениеводстве – 96,7%, животноводстве –106,6%. Уменьшилось производство зерна в связи со снижением посевных площадей на 730 га и урожайности (В связи снеблагоприятными погодными условиями). Увеличилось производство  сахарной свеклы, молока и мяса в живом весе. Индекс производства пищевых продуктов составил 100,8 %, индекс производительности труда -107,2 %. </t>
    </r>
    <r>
      <rPr>
        <b/>
        <sz val="12"/>
        <rFont val="Times New Roman"/>
        <family val="1"/>
        <charset val="204"/>
      </rPr>
      <t>Среднемесячная заработная плата</t>
    </r>
    <r>
      <rPr>
        <sz val="12"/>
        <rFont val="Times New Roman"/>
        <family val="1"/>
        <charset val="204"/>
      </rPr>
      <t xml:space="preserve"> возросла на 27,1% и составила 62615 руб, что на 16,7 % выше планового показателя. Количество высокопроизводительных мест – 811 .      Плановый показатель приобретения тракторов на 2024 год был запланирован - 0 ед. Фактически по льготной цене приобретение составило -1 единица. Приобретено 2 зерноуборочных комбайна при плановом показателе 1 ед.                                                                                             </t>
    </r>
    <r>
      <rPr>
        <b/>
        <sz val="12"/>
        <rFont val="Times New Roman"/>
        <family val="1"/>
        <charset val="204"/>
      </rPr>
      <t>Производство зерна</t>
    </r>
    <r>
      <rPr>
        <sz val="12"/>
        <rFont val="Times New Roman"/>
        <family val="1"/>
        <charset val="204"/>
      </rPr>
      <t xml:space="preserve"> (включая кукурузу на зерно) в 2024 году составило 84,3 тыс. тонн. Целевой индикатор на 2024 г. – 105,0 тыс. тонн, выполнение составило 80,3 процента. С одного гектара получено 33 центнера (в бункерном весе).  </t>
    </r>
    <r>
      <rPr>
        <b/>
        <sz val="12"/>
        <rFont val="Times New Roman"/>
        <family val="1"/>
        <charset val="204"/>
      </rPr>
      <t xml:space="preserve">Валовой сбор сахарной свеклы </t>
    </r>
    <r>
      <rPr>
        <sz val="12"/>
        <rFont val="Times New Roman"/>
        <family val="1"/>
        <charset val="204"/>
      </rPr>
      <t xml:space="preserve">в 2024 году составил   318,3 тыс. тонн, целевой индикатор Муниципальной программы выполнен на 110,5%.                                                                                 В 2024 году </t>
    </r>
    <r>
      <rPr>
        <b/>
        <sz val="12"/>
        <rFont val="Times New Roman"/>
        <family val="1"/>
        <charset val="204"/>
      </rPr>
      <t>произведено скота и птицы на убой</t>
    </r>
    <r>
      <rPr>
        <sz val="12"/>
        <rFont val="Times New Roman"/>
        <family val="1"/>
        <charset val="204"/>
      </rPr>
      <t xml:space="preserve"> в живом весе во всех категориях хозяйств   10046 тонн, что составило 107,3 % к целевому показателю.                                                                                                      </t>
    </r>
    <r>
      <rPr>
        <b/>
        <sz val="12"/>
        <color theme="1"/>
        <rFont val="Times New Roman"/>
        <family val="1"/>
        <charset val="204"/>
      </rPr>
      <t>Производство молока</t>
    </r>
    <r>
      <rPr>
        <sz val="12"/>
        <color theme="1"/>
        <rFont val="Times New Roman"/>
        <family val="1"/>
        <charset val="204"/>
      </rPr>
      <t xml:space="preserve"> </t>
    </r>
    <r>
      <rPr>
        <sz val="12"/>
        <rFont val="Times New Roman"/>
        <family val="1"/>
        <charset val="204"/>
      </rPr>
      <t xml:space="preserve">за 2024 год составило 67,9 тыс. тонн, в том числе в общественном секторе – 65,2 тыс. тонн, рост – на 3 %.  Наибольшее увеличение объемов производства молока обеспечено в ООО «Дружба» -  3737 тонн и  ООО «Агропромсервис"» -340 тонн. Продуктивность коров составила 10854 кг.                                                      На 1 января 2025 года в сельхозпредприятиях и КФХ </t>
    </r>
    <r>
      <rPr>
        <b/>
        <sz val="12"/>
        <rFont val="Times New Roman"/>
        <family val="1"/>
        <charset val="204"/>
      </rPr>
      <t xml:space="preserve">поголовье крупного рогатого скота мясных пород и помесного скота </t>
    </r>
    <r>
      <rPr>
        <sz val="12"/>
        <rFont val="Times New Roman"/>
        <family val="1"/>
        <charset val="204"/>
      </rPr>
      <t xml:space="preserve">составило 197 голов, (предусмотрено на 2024 г. –224 головы), или выполнение составило 92,5  процентов, сохранность поголовья коров специализированных мясных пород составила 100% (факт и план 138 гол.).  Численность племенного условно-маточного поголовья сельскохозяйственных животных увеличилась на 11 у.гол. за счет увеличения маточного поголовья крс в ООО "Дружба"  .                                                    Перевыполнен показатель по </t>
    </r>
    <r>
      <rPr>
        <b/>
        <sz val="12"/>
        <rFont val="Times New Roman"/>
        <family val="1"/>
        <charset val="204"/>
      </rPr>
      <t>площади, засеваемой элитными семенами</t>
    </r>
    <r>
      <rPr>
        <sz val="12"/>
        <rFont val="Times New Roman"/>
        <family val="1"/>
        <charset val="204"/>
      </rPr>
      <t xml:space="preserve">: факт 6,2 % в общей площади посевов, при плановом показателе  -5,0 %. За 2024 год доля  застрахованных  посевов составила 22,6 % ( при плановом показателе "10,8"), застрахованного скота - 71,0 %( при плановом показателе "29,1") . Количество новых постоянных мест, созданных во вновь открытых КФХ и СПОКах, получивших грантовую поддержку – 0 при прогнозе 1.                                                                             В 2024 году </t>
    </r>
    <r>
      <rPr>
        <b/>
        <sz val="12"/>
        <rFont val="Times New Roman"/>
        <family val="1"/>
        <charset val="204"/>
      </rPr>
      <t>предприятиями перерабатывающей промышленности</t>
    </r>
    <r>
      <rPr>
        <sz val="12"/>
        <rFont val="Times New Roman"/>
        <family val="1"/>
        <charset val="204"/>
      </rPr>
      <t xml:space="preserve"> произведено сыров и сырных продуктов 11,470 тыс. тонн (при плановом значении показателя  – 11,150 тыс. тонн), или выполнение показателя составило 102,9% , производство масла сливочного составило 1,673 тыс. тонн (при плановом значении показателя на 2024 г. – 1,760 тыс. тонн), выполнение показателя – 95,1 %. Темп роста объёмов производства мяса, субпродуктов, колбасных изделий составил 101,0%. Количество скотомест на строящихся, модернизируемых и введенных в эксплуатацию животноводческих комплексах молочного направления (молочных фермах) в 2024 году увеличилось на 11 скотоместо в животноводческих комплексах молочного направления.  Предусмотрено 3 целевых показателя, в том числе: доля молодых специалистов в общей численности квалифицированных специалистов сельскохозяйственных организаций ( факт – 17,1 %, целевой показатель -  19 %), количество студентов, заключивших в текущем году договора о предоставлении аграрной стипендии (факт-0 чел., целевой показатель - 2 чел.), количество специалисто, заключивших в текущем году договора о предоставлении пособия и подъемных (факт- 0 чел., целевой показатель-1 чел.)   Количество туристов, посетивших объекты сельского туризма (арастающим итогом) составило 2100 чел., выполнение индикатора - 103,9 %.  
</t>
    </r>
  </si>
  <si>
    <t>не более 10%</t>
  </si>
  <si>
    <t>Организация системы профилактики наркомании в Ичалковского муниципальном районе;
Организация информационно-пропагандистского обеспечения профилактики наркомании в поселении;
Совершенствование нормативно- правовой базы в сфере незаконного оборота наркотиков;
Оптимизация работы по профилактике распространения и употребления наркотических и психотропных веществ;создание системы стимулов, среди населения жизни без наркотиков.                                                                      В 2024 году было освоено 15,0 тыс. рублей,   закуплены , макеты, буклеты  на сумму 15,0 тыс. рублей.</t>
  </si>
  <si>
    <t xml:space="preserve"> - Предоставление 506 обучающимся с 1 по 4 классы горячего питания с освобождением от платы его стоимости.                                                   - Предоставление 233 обучающимся из малоимущих семей питания с освобождением от платы его стоимости.
-  Предоставление 54 детям- инвалидам и детям с ОВЗ  двухразового питания  с  освобождением от платы его стоимости.                                 -  Предоставление 45 детям военослужащих, принимающих участие в специальной военной операции двухразового питания  с  освобождением от платы его стоимости.
-Выплата ежемесячного пособия опекуну(попечителю), приемному родителю на содержание ребенка, находящегося под опекой(попечительством) в приемной семье в размере 7500 рублей.
- Проведение для 156 учащихся государственной (итоговой) аттестации обучающихся, освоивших образовательные программы основного общего образования и для 65 учащихся среднего (полного) общего образования,    в том числе в форме единого государственного экзамена.
-Организация и проведение  мероприятия «День учителя» на базе общеобразовательных учреждений.
-Организация и проведение 5-ти дневных сборов на базе общеобразовательных учреждений для 16 учащихся.
- Организация и проведение районного конкурса «Ученик года».
-Чествование победителей муниципального этапа Всероссийской олимпиады школьников.
- Реализация мероприятий в рамках программы "Оказание муниципальных услуг в социальной сфере" дополнительного образования детей (336 детей , 1852600 рублей).
- Изготовление проектно-сметной документации                                      - Капитальный ремонт образовательных учреждений             Приобретение материалов для подготовки помещений центров образования цифрового и гуманитарного профилей "Точка роста".               
</t>
  </si>
  <si>
    <t>Денежные средства на реализацию программы в 2024 году  в сумме 99,7 тыс.руб. были направлены на приобретение компьютерной техники:  мониторы, сканер, веб-камера, коммутатор, компьютерные мыши, жесткие диски, сетевые фильтры и т.д.</t>
  </si>
  <si>
    <t>Приобретение специального, в том числе учебного и компьютерного оборудования , в целях обеспечения физической доступности для организации коррекционной работы и обучения инвалидов по зрению, слуху и с нарушениями опорно-двигательного аппарата. В 2024 году МОБУ" Смольненская ООШ"  были приобретены микрофоны, шнуры на 5500 рублей,  усилитель звука, громкоговорители на сумму 34500 рублей  для организации учебного процесса детей-инвалидов по слуху.</t>
  </si>
  <si>
    <t>В 2024 году по программе были использлваны денежные средства в сумме 582,4  тыс.рублей; в том числе: МОБУ "Оброченская СОШ"- газовый котел, счетчик-260,736 тыс.руб., МОБУ "Гуляевская ООШ"-замена ламп на светодиодные (40 шт)- 170,0 тыс.руб., , МОБУ "Кергудская ООШ"- установка окна ПВХ, замена газового счетчика_135,5 тыс.руб. Замена окна в гараже администрации Ичалковского муниципального района-16,2 тыс.руб.</t>
  </si>
  <si>
    <t>Приобретение костюмов</t>
  </si>
  <si>
    <t xml:space="preserve">Развитие культурно-досуговой деятельности и народного творчества; Развитие библиотечного дела; Развитие музейного дела;                                                         Развитие системы дополнительного образования. Участие в региональном проекте "Обеспечение качественно нового уровня развития инфраструктуры культуры", мероприятия которого направлены на создание и модернизацию учреждений культурно - досугового типа в сельской местности, включая строительство, реконструкцию и капитальный ремонт зданий. "Обеспечение качественно нового уровня развития инфраструктуры культуры" национального проекта "Культура", по приобретению музыкальных инструментов, оборудования и материалов для детских школ искусств по видам искусств, находящихся в ведении муниципальных образований в сфере культуры на 2024 год. </t>
  </si>
  <si>
    <t>Приобретение наградной атрибутики. Организация и проведение официальных физкультурно-оздоровительных и спортивных мероприятий: Районные соревнования по лыжным гонкам ,  Первенство Ичалковского муниципального района по волейболду , Районные соревнования по лыжным гонкам "Лыжня России" 2024 г., Районные соревнования по футболу,  мини - футболу, волейболу, баскетболу, легкой атлетике.</t>
  </si>
  <si>
    <t xml:space="preserve">Протяженность автомобильных дорог общего пользования местного значения, расположенных в ичалковском муниципальном районе, на 1 января 2025 года составилп 356,46 км, из них 204,25 км не отвечают нормативным требованиям. Доля дорог, не отвечающих нормативным требованиям общей протяженнсти дорог составила 57,3 %.                                                                                                                         В 2024 году по программе  «Безопасные качественные дороги»  произведен ремонт автомобильной дороги с. Лада – с. Резоватово – с. Болдасево – с. Тарханово – с. Ведянцы протяженностью  6,3 км стоимостью 175,1 млн. рублей.  Ремонт автомобильной дороги подъезд к с. Кергуды -3,265 км   Ремонт автомобильной дороги  с. Кемля – с. Кендя – с. Саитовка- 4,450 км  Капитальный ремонт дороги по ул.Ленинская, пер.2-й Ленинский, ул. Колхозная, ул. Речная в с.Кемля (2этап) – 1,597 км.
Произведен ремонт дворовых территорий многоквартирных домов №12,13 по ул. Мира в п.ст. Оброчное-стоимость-2 млн. руб. </t>
  </si>
  <si>
    <t>0,9</t>
  </si>
  <si>
    <t xml:space="preserve">Организация транспортного обслуживания населения по муниципальным маршрутам. Обеспечение функционирования МКУ «Центр обслуживания муниципальных учреждений» и укрепление материально-технической базы учреждения. Обеспечение функционирования МКУ «Управление по эксплуатации административных зданий  муниципальной собственности администрации Ичалковского муниципального района. Проведение мероприятий, направленных на обеспечение благоприятного инвестиционного климата Ичалковского муниципального района.  Проведение мониторинга состояния и развития конкурентной среды на территории Ичалковского муниципального района . Организация и координация реализации Стратегии социально-экономического развития Ичалковского муниципального района.Подписание и исполнение договора администрации района с Мордовиястатом на оказание информационно-статистических услуг                                                                                          
</t>
  </si>
  <si>
    <t xml:space="preserve">Улучшение жилищных условий граждан, проживающих на сельских территориях., в том числе за счет льготной сельской ипотеки.               Создание условий для обеспечения доступным и комфортным жильем сельского населения», основное мероприятие "Обустройство объектами инженерной инфраструктуры и благоустройство площадок, расположенных на сельских территориях, под компактную жилищную застройку".                                                                                                         В 2024 г. в рамках программы КРСТ «Благоустройство сельских территорий» завершены работы по обустройству территории детской площадки, расположенной на ул. Кривошеева в с. Ичалки.                             В рамках программы КРСТ «Благоустройство сельских территорий», по мероприятию «Современный облик сельских территорий»:   организован бесплатный доступ к сети Интернет с точкой доступа сети Wi-Fi на детской игровой площадке по ул. Абаимовой с. Кемля стоимостью 0,3 млн. рублей, произведен Капитальный ремонт здания МБУ «Центр культуры» стоимостью 337,3 млн. рублей, из них 248,1 млн. рублей в 2024 году, Капитальный ремонт здания МДОБУ «Кемлянский детский сад комбинированного вида» стоимостью 70,9 млн. рублей.
       В 2024 г.  завершено строительство сетей водоснабжения по ул. Новоселов в с. Кемля протяженностью 0,9 км. 
 По итогам  2024 года общая площадь введенного в эксплуатацию жилья с учетом индивидуального жилищного строительства составила 8423 кв. м (прогноз выполнен на 210,6%, темп – 220%). 
В 2024 году свои жилищные условия улучшили семьи, участвуя в Федеральных и Республиканских программах, из них:
- в рамках Государственной программы Российской Федерации «Комплексное развитие сельских территорий» по мероприятию «строительство (приобретение) жилья, предоставляемого по договорам найма жилого помещения» для специалиста ООО "Агропромсервис" с. Оброчное общей площадью 108 кв.м, стоимостью 7,6 млн. рублей       - в рамках реализации под программы «Обеспечение жильем молодых семей» субсидии на приобретение жилья получила  1 многодетная семья (в сумме 4,9 млн. руб.).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</si>
</sst>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р_._-;\-* #,##0.00_р_._-;_-* &quot;-&quot;??_р_._-;_-@_-"/>
    <numFmt numFmtId="165" formatCode="#,##0.0_ ;\-#,##0.0\ "/>
    <numFmt numFmtId="166" formatCode="0.0"/>
    <numFmt numFmtId="167" formatCode="_(* #,##0.00_);_(* \(#,##0.00\);_(* &quot;-&quot;??_);_(@_)"/>
    <numFmt numFmtId="168" formatCode="_-* #,##0.0_р_._-;\-* #,##0.0_р_._-;_-* &quot;-&quot;?_р_._-;_-@_-"/>
    <numFmt numFmtId="169" formatCode="#,##0.0"/>
    <numFmt numFmtId="170" formatCode="#,##0.0_ ;\-#,##0.0,"/>
    <numFmt numFmtId="171" formatCode="_-* #,##0.0\ _₽_-;\-* #,##0.0\ _₽_-;_-* &quot;-&quot;?\ _₽_-;_-@_-"/>
  </numFmts>
  <fonts count="30" x14ac:knownFonts="1">
    <font>
      <sz val="11"/>
      <color theme="1"/>
      <name val="Calibri"/>
      <family val="2"/>
      <scheme val="minor"/>
    </font>
    <font>
      <sz val="12"/>
      <color indexed="8"/>
      <name val="Times New Roman"/>
      <family val="1"/>
      <charset val="204"/>
    </font>
    <font>
      <sz val="12"/>
      <name val="Times New Roman"/>
      <family val="1"/>
      <charset val="204"/>
    </font>
    <font>
      <b/>
      <sz val="12"/>
      <name val="Times New Roman"/>
      <family val="1"/>
      <charset val="204"/>
    </font>
    <font>
      <sz val="11"/>
      <color indexed="8"/>
      <name val="Calibri"/>
      <family val="2"/>
      <charset val="204"/>
    </font>
    <font>
      <sz val="13"/>
      <name val="Times New Roman"/>
      <family val="1"/>
      <charset val="204"/>
    </font>
    <font>
      <sz val="12"/>
      <color indexed="10"/>
      <name val="Calibri"/>
      <family val="2"/>
      <charset val="204"/>
    </font>
    <font>
      <sz val="12"/>
      <name val="Calibri"/>
      <family val="2"/>
      <charset val="204"/>
    </font>
    <font>
      <sz val="10"/>
      <name val="Arial"/>
      <family val="2"/>
      <charset val="204"/>
    </font>
    <font>
      <sz val="16"/>
      <color indexed="8"/>
      <name val="Times New Roman"/>
      <family val="1"/>
      <charset val="204"/>
    </font>
    <font>
      <sz val="12"/>
      <color indexed="8"/>
      <name val="Times New Roman"/>
      <family val="1"/>
      <charset val="204"/>
    </font>
    <font>
      <sz val="14"/>
      <color indexed="8"/>
      <name val="Times New Roman"/>
      <family val="1"/>
      <charset val="204"/>
    </font>
    <font>
      <sz val="11"/>
      <color indexed="8"/>
      <name val="Calibri"/>
      <family val="2"/>
    </font>
    <font>
      <sz val="14"/>
      <color indexed="8"/>
      <name val="Calibri"/>
      <family val="2"/>
    </font>
    <font>
      <sz val="16"/>
      <color indexed="8"/>
      <name val="Calibri"/>
      <family val="2"/>
    </font>
    <font>
      <sz val="12"/>
      <color indexed="8"/>
      <name val="Calibri"/>
      <family val="2"/>
    </font>
    <font>
      <sz val="12"/>
      <color indexed="9"/>
      <name val="Calibri"/>
      <family val="2"/>
    </font>
    <font>
      <sz val="12"/>
      <color indexed="8"/>
      <name val="Calibri"/>
      <family val="2"/>
      <charset val="204"/>
    </font>
    <font>
      <b/>
      <sz val="12"/>
      <color indexed="8"/>
      <name val="Times New Roman"/>
      <family val="1"/>
      <charset val="204"/>
    </font>
    <font>
      <b/>
      <sz val="14"/>
      <color indexed="8"/>
      <name val="Times New Roman"/>
      <family val="1"/>
      <charset val="204"/>
    </font>
    <font>
      <sz val="12"/>
      <color indexed="8"/>
      <name val="Times New Roman"/>
      <family val="1"/>
      <charset val="204"/>
    </font>
    <font>
      <sz val="11"/>
      <color indexed="8"/>
      <name val="Times New Roman"/>
      <family val="1"/>
      <charset val="204"/>
    </font>
    <font>
      <sz val="11"/>
      <color theme="1"/>
      <name val="Calibri"/>
      <family val="2"/>
      <charset val="204"/>
      <scheme val="minor"/>
    </font>
    <font>
      <sz val="14"/>
      <name val="Times New Roman"/>
      <family val="1"/>
      <charset val="204"/>
    </font>
    <font>
      <sz val="11"/>
      <color theme="1"/>
      <name val="Times New Roman"/>
      <family val="1"/>
      <charset val="204"/>
    </font>
    <font>
      <i/>
      <sz val="11"/>
      <color rgb="FF7F7F7F"/>
      <name val="Times New Roman"/>
      <family val="2"/>
      <charset val="204"/>
    </font>
    <font>
      <sz val="12"/>
      <color theme="1"/>
      <name val="Times New Roman"/>
      <family val="1"/>
      <charset val="204"/>
    </font>
    <font>
      <sz val="10"/>
      <color theme="1"/>
      <name val="Times New Roman"/>
      <family val="1"/>
      <charset val="204"/>
    </font>
    <font>
      <b/>
      <sz val="12"/>
      <color theme="1"/>
      <name val="Times New Roman"/>
      <family val="1"/>
      <charset val="204"/>
    </font>
    <font>
      <sz val="14"/>
      <color theme="1"/>
      <name val="Calibri"/>
      <family val="2"/>
      <scheme val="minor"/>
    </font>
  </fonts>
  <fills count="7">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s>
  <cellStyleXfs count="113">
    <xf numFmtId="0" fontId="0" fillId="0" borderId="0"/>
    <xf numFmtId="0" fontId="8"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 fillId="0" borderId="0"/>
    <xf numFmtId="0" fontId="8"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7" fontId="8" fillId="0" borderId="0" applyFont="0" applyFill="0" applyBorder="0" applyAlignment="0" applyProtection="0"/>
    <xf numFmtId="164" fontId="4"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2" fillId="0" borderId="0" applyFont="0" applyFill="0" applyBorder="0" applyAlignment="0" applyProtection="0"/>
    <xf numFmtId="0" fontId="25" fillId="0" borderId="0" applyNumberFormat="0" applyFill="0" applyBorder="0" applyAlignment="0" applyProtection="0"/>
  </cellStyleXfs>
  <cellXfs count="306">
    <xf numFmtId="0" fontId="0" fillId="0" borderId="0" xfId="0"/>
    <xf numFmtId="0" fontId="22" fillId="0" borderId="0" xfId="2"/>
    <xf numFmtId="0" fontId="1" fillId="2" borderId="1" xfId="2" applyFont="1" applyFill="1" applyBorder="1" applyAlignment="1">
      <alignment horizontal="center" vertical="center" wrapText="1"/>
    </xf>
    <xf numFmtId="0" fontId="3" fillId="3" borderId="2" xfId="2" applyFont="1" applyFill="1" applyBorder="1" applyAlignment="1">
      <alignment horizontal="center" vertical="center" textRotation="90" wrapText="1"/>
    </xf>
    <xf numFmtId="165" fontId="3" fillId="4" borderId="2" xfId="106" applyNumberFormat="1" applyFont="1" applyFill="1" applyBorder="1" applyAlignment="1">
      <alignment horizontal="center" vertical="center"/>
    </xf>
    <xf numFmtId="166" fontId="3" fillId="4" borderId="2" xfId="106" applyNumberFormat="1" applyFont="1" applyFill="1" applyBorder="1" applyAlignment="1">
      <alignment horizontal="center" vertical="center" wrapText="1"/>
    </xf>
    <xf numFmtId="2" fontId="3" fillId="4" borderId="2" xfId="106" applyNumberFormat="1" applyFont="1" applyFill="1" applyBorder="1" applyAlignment="1">
      <alignment horizontal="center" vertical="center"/>
    </xf>
    <xf numFmtId="16" fontId="2" fillId="3" borderId="2" xfId="2" applyNumberFormat="1" applyFont="1" applyFill="1" applyBorder="1" applyAlignment="1">
      <alignment horizontal="center" vertical="center" textRotation="90" wrapText="1"/>
    </xf>
    <xf numFmtId="165" fontId="2" fillId="3" borderId="2" xfId="106" applyNumberFormat="1" applyFont="1" applyFill="1" applyBorder="1" applyAlignment="1">
      <alignment horizontal="center" vertical="center" wrapText="1"/>
    </xf>
    <xf numFmtId="165" fontId="2" fillId="0" borderId="2" xfId="106" applyNumberFormat="1" applyFont="1" applyBorder="1" applyAlignment="1">
      <alignment horizontal="center" vertical="center" wrapText="1"/>
    </xf>
    <xf numFmtId="166" fontId="3" fillId="3" borderId="2" xfId="106" applyNumberFormat="1" applyFont="1" applyFill="1" applyBorder="1" applyAlignment="1">
      <alignment horizontal="center" vertical="center" wrapText="1"/>
    </xf>
    <xf numFmtId="2" fontId="3" fillId="3" borderId="2" xfId="106" applyNumberFormat="1" applyFont="1" applyFill="1" applyBorder="1" applyAlignment="1">
      <alignment horizontal="center" vertical="center"/>
    </xf>
    <xf numFmtId="165" fontId="2" fillId="0" borderId="2" xfId="106" applyNumberFormat="1" applyFont="1" applyBorder="1" applyAlignment="1">
      <alignment horizontal="center" vertical="center"/>
    </xf>
    <xf numFmtId="2" fontId="2" fillId="3" borderId="2" xfId="106" applyNumberFormat="1" applyFont="1" applyFill="1" applyBorder="1" applyAlignment="1">
      <alignment horizontal="center" vertical="center"/>
    </xf>
    <xf numFmtId="0" fontId="2" fillId="3" borderId="2" xfId="2" applyFont="1" applyFill="1" applyBorder="1" applyAlignment="1">
      <alignment horizontal="center" vertical="center" textRotation="90" wrapText="1"/>
    </xf>
    <xf numFmtId="0" fontId="1" fillId="0" borderId="3" xfId="2" applyFont="1" applyBorder="1" applyAlignment="1">
      <alignment horizontal="center" vertical="center" wrapText="1"/>
    </xf>
    <xf numFmtId="2" fontId="3" fillId="3" borderId="3" xfId="106" applyNumberFormat="1" applyFont="1" applyFill="1" applyBorder="1" applyAlignment="1">
      <alignment horizontal="center" vertical="center"/>
    </xf>
    <xf numFmtId="2" fontId="3" fillId="3" borderId="4" xfId="106" applyNumberFormat="1" applyFont="1" applyFill="1" applyBorder="1" applyAlignment="1">
      <alignment horizontal="center" vertical="center"/>
    </xf>
    <xf numFmtId="49" fontId="1" fillId="2" borderId="1" xfId="2" applyNumberFormat="1" applyFont="1" applyFill="1" applyBorder="1" applyAlignment="1">
      <alignment horizontal="center" vertical="center" wrapText="1"/>
    </xf>
    <xf numFmtId="0" fontId="10" fillId="0" borderId="0" xfId="0" applyFont="1" applyAlignment="1">
      <alignment vertical="top"/>
    </xf>
    <xf numFmtId="0" fontId="10" fillId="0" borderId="0" xfId="0" applyFont="1" applyAlignment="1">
      <alignment vertical="center"/>
    </xf>
    <xf numFmtId="2" fontId="3" fillId="3" borderId="1" xfId="106" applyNumberFormat="1" applyFont="1" applyFill="1" applyBorder="1" applyAlignment="1">
      <alignment horizontal="center" vertical="center"/>
    </xf>
    <xf numFmtId="0" fontId="2" fillId="3" borderId="3" xfId="2" applyFont="1" applyFill="1" applyBorder="1" applyAlignment="1">
      <alignment horizontal="center" vertical="center"/>
    </xf>
    <xf numFmtId="0" fontId="11" fillId="0" borderId="0" xfId="0" applyFont="1"/>
    <xf numFmtId="0" fontId="1" fillId="0" borderId="1" xfId="2" applyFont="1" applyBorder="1" applyAlignment="1">
      <alignment horizontal="center" vertical="center" wrapText="1"/>
    </xf>
    <xf numFmtId="0" fontId="1" fillId="0" borderId="4" xfId="2" applyFont="1" applyBorder="1" applyAlignment="1">
      <alignment horizontal="center" vertical="center" wrapText="1"/>
    </xf>
    <xf numFmtId="0" fontId="1" fillId="2" borderId="2" xfId="57" applyFont="1" applyFill="1" applyBorder="1" applyAlignment="1">
      <alignment horizontal="center" vertical="center" wrapText="1"/>
    </xf>
    <xf numFmtId="0" fontId="13" fillId="0" borderId="0" xfId="0" applyFont="1"/>
    <xf numFmtId="0" fontId="15" fillId="0" borderId="0" xfId="0" applyFont="1"/>
    <xf numFmtId="0" fontId="16" fillId="0" borderId="0" xfId="0" applyFont="1"/>
    <xf numFmtId="0" fontId="17" fillId="0" borderId="0" xfId="2" applyFont="1"/>
    <xf numFmtId="0" fontId="16" fillId="0" borderId="0" xfId="2" applyFont="1"/>
    <xf numFmtId="168" fontId="16" fillId="0" borderId="0" xfId="2" applyNumberFormat="1" applyFont="1"/>
    <xf numFmtId="0" fontId="1" fillId="2" borderId="5" xfId="57" applyFont="1" applyFill="1" applyBorder="1" applyAlignment="1">
      <alignment horizontal="center" vertical="center" wrapText="1"/>
    </xf>
    <xf numFmtId="0" fontId="1" fillId="2" borderId="0" xfId="57" applyFont="1" applyFill="1" applyBorder="1" applyAlignment="1">
      <alignment horizontal="center" vertical="center" wrapText="1"/>
    </xf>
    <xf numFmtId="0" fontId="16" fillId="0" borderId="0" xfId="2" applyFont="1" applyBorder="1"/>
    <xf numFmtId="0" fontId="17" fillId="0" borderId="0" xfId="2" applyFont="1" applyBorder="1"/>
    <xf numFmtId="0" fontId="1" fillId="0" borderId="0" xfId="57" applyFont="1" applyFill="1" applyBorder="1" applyAlignment="1">
      <alignment horizontal="center" vertical="center" wrapText="1"/>
    </xf>
    <xf numFmtId="0" fontId="10" fillId="5" borderId="2" xfId="2" applyFont="1" applyFill="1" applyBorder="1" applyAlignment="1">
      <alignment horizontal="center" vertical="center" wrapText="1"/>
    </xf>
    <xf numFmtId="0" fontId="0" fillId="5" borderId="2" xfId="0" applyFill="1" applyBorder="1" applyAlignment="1">
      <alignment horizontal="center" vertical="center"/>
    </xf>
    <xf numFmtId="169" fontId="0" fillId="5" borderId="2" xfId="0" applyNumberFormat="1" applyFill="1" applyBorder="1" applyAlignment="1">
      <alignment horizontal="center" vertical="center"/>
    </xf>
    <xf numFmtId="166" fontId="17" fillId="5" borderId="2" xfId="2" applyNumberFormat="1" applyFont="1" applyFill="1" applyBorder="1" applyAlignment="1">
      <alignment horizontal="center" vertical="center"/>
    </xf>
    <xf numFmtId="166" fontId="10" fillId="5" borderId="2" xfId="2" applyNumberFormat="1" applyFont="1" applyFill="1" applyBorder="1" applyAlignment="1">
      <alignment horizontal="center" vertical="center" wrapText="1"/>
    </xf>
    <xf numFmtId="1" fontId="10" fillId="5" borderId="2" xfId="2" applyNumberFormat="1" applyFont="1" applyFill="1" applyBorder="1" applyAlignment="1">
      <alignment horizontal="center" vertical="center" wrapText="1"/>
    </xf>
    <xf numFmtId="0" fontId="0" fillId="5" borderId="0" xfId="0" applyFill="1"/>
    <xf numFmtId="0" fontId="15" fillId="5" borderId="0" xfId="0" applyFont="1" applyFill="1"/>
    <xf numFmtId="0" fontId="0" fillId="6" borderId="0" xfId="0" applyFill="1"/>
    <xf numFmtId="0" fontId="13" fillId="5" borderId="0" xfId="0" applyFont="1" applyFill="1"/>
    <xf numFmtId="168" fontId="14" fillId="5" borderId="0" xfId="0" applyNumberFormat="1" applyFont="1" applyFill="1"/>
    <xf numFmtId="0" fontId="14" fillId="5" borderId="0" xfId="0" applyFont="1" applyFill="1"/>
    <xf numFmtId="0" fontId="10" fillId="5" borderId="0" xfId="0" applyFont="1" applyFill="1" applyAlignment="1">
      <alignment vertical="center"/>
    </xf>
    <xf numFmtId="0" fontId="2" fillId="5" borderId="2" xfId="2" applyFont="1" applyFill="1" applyBorder="1" applyAlignment="1">
      <alignment horizontal="center" vertical="center" wrapText="1"/>
    </xf>
    <xf numFmtId="0" fontId="0" fillId="5" borderId="0" xfId="0" applyFill="1" applyAlignment="1">
      <alignment horizontal="center" vertical="top"/>
    </xf>
    <xf numFmtId="0" fontId="15" fillId="5" borderId="0" xfId="0" applyFont="1" applyFill="1" applyAlignment="1">
      <alignment horizontal="center" vertical="top"/>
    </xf>
    <xf numFmtId="0" fontId="0" fillId="0" borderId="0" xfId="0" applyAlignment="1">
      <alignment horizontal="center" vertical="top"/>
    </xf>
    <xf numFmtId="166" fontId="2" fillId="5" borderId="2" xfId="2" applyNumberFormat="1" applyFont="1" applyFill="1" applyBorder="1" applyAlignment="1">
      <alignment horizontal="center" vertical="center" wrapText="1"/>
    </xf>
    <xf numFmtId="0" fontId="2" fillId="5" borderId="2" xfId="106" applyNumberFormat="1" applyFont="1" applyFill="1" applyBorder="1" applyAlignment="1">
      <alignment horizontal="left" vertical="top" wrapText="1"/>
    </xf>
    <xf numFmtId="0" fontId="10" fillId="5" borderId="2" xfId="2" applyFont="1" applyFill="1" applyBorder="1" applyAlignment="1">
      <alignment vertical="center" wrapText="1"/>
    </xf>
    <xf numFmtId="0" fontId="17" fillId="5" borderId="2" xfId="2" applyFont="1" applyFill="1" applyBorder="1"/>
    <xf numFmtId="0" fontId="10" fillId="5" borderId="2" xfId="2" applyNumberFormat="1" applyFont="1" applyFill="1" applyBorder="1" applyAlignment="1">
      <alignment horizontal="left" vertical="top" wrapText="1"/>
    </xf>
    <xf numFmtId="0" fontId="2" fillId="5" borderId="16" xfId="2" applyFont="1" applyFill="1" applyBorder="1" applyAlignment="1">
      <alignment horizontal="center" vertical="top" wrapText="1"/>
    </xf>
    <xf numFmtId="0" fontId="1" fillId="5" borderId="2" xfId="2" applyNumberFormat="1" applyFont="1" applyFill="1" applyBorder="1" applyAlignment="1">
      <alignment horizontal="left" vertical="top" wrapText="1"/>
    </xf>
    <xf numFmtId="0" fontId="17" fillId="5" borderId="2" xfId="2" applyFont="1" applyFill="1" applyBorder="1" applyAlignment="1">
      <alignment horizontal="center" vertical="center"/>
    </xf>
    <xf numFmtId="0" fontId="10" fillId="5" borderId="1" xfId="2" applyNumberFormat="1" applyFont="1" applyFill="1" applyBorder="1" applyAlignment="1">
      <alignment horizontal="left" vertical="top" wrapText="1"/>
    </xf>
    <xf numFmtId="0" fontId="10" fillId="5" borderId="1" xfId="2" applyFont="1" applyFill="1" applyBorder="1" applyAlignment="1">
      <alignment vertical="center" wrapText="1"/>
    </xf>
    <xf numFmtId="0" fontId="17" fillId="5" borderId="1" xfId="2" applyFont="1" applyFill="1" applyBorder="1"/>
    <xf numFmtId="0" fontId="1" fillId="5" borderId="2" xfId="0" applyFont="1" applyFill="1" applyBorder="1" applyAlignment="1">
      <alignment horizontal="center" vertical="center" wrapText="1" shrinkToFit="1"/>
    </xf>
    <xf numFmtId="166" fontId="2" fillId="5" borderId="2" xfId="0" applyNumberFormat="1" applyFont="1" applyFill="1" applyBorder="1" applyAlignment="1">
      <alignment horizontal="center" vertical="center" wrapText="1"/>
    </xf>
    <xf numFmtId="0" fontId="2" fillId="5" borderId="2" xfId="0" applyFont="1" applyFill="1" applyBorder="1" applyAlignment="1">
      <alignment horizontal="center" vertical="center" wrapText="1"/>
    </xf>
    <xf numFmtId="169" fontId="2" fillId="5" borderId="2" xfId="0" applyNumberFormat="1" applyFont="1" applyFill="1" applyBorder="1" applyAlignment="1">
      <alignment horizontal="center" vertical="center" wrapText="1"/>
    </xf>
    <xf numFmtId="0" fontId="26" fillId="5" borderId="2" xfId="0" applyFont="1" applyFill="1" applyBorder="1" applyAlignment="1">
      <alignment horizontal="center" vertical="center" wrapText="1"/>
    </xf>
    <xf numFmtId="166" fontId="26" fillId="5" borderId="2" xfId="0" applyNumberFormat="1" applyFont="1" applyFill="1" applyBorder="1" applyAlignment="1">
      <alignment horizontal="center" vertical="center" wrapText="1" shrinkToFit="1"/>
    </xf>
    <xf numFmtId="169" fontId="1" fillId="5" borderId="2" xfId="0" applyNumberFormat="1" applyFont="1" applyFill="1" applyBorder="1" applyAlignment="1">
      <alignment horizontal="center" vertical="center" wrapText="1"/>
    </xf>
    <xf numFmtId="0" fontId="3" fillId="5" borderId="2" xfId="106" applyNumberFormat="1" applyFont="1" applyFill="1" applyBorder="1" applyAlignment="1">
      <alignment vertical="top" wrapText="1"/>
    </xf>
    <xf numFmtId="0" fontId="3" fillId="5" borderId="5" xfId="2" applyFont="1" applyFill="1" applyBorder="1" applyAlignment="1">
      <alignment horizontal="center" vertical="center" textRotation="90" wrapText="1"/>
    </xf>
    <xf numFmtId="168" fontId="3" fillId="5" borderId="2" xfId="106" applyNumberFormat="1" applyFont="1" applyFill="1" applyBorder="1" applyAlignment="1">
      <alignment horizontal="center" vertical="center" wrapText="1"/>
    </xf>
    <xf numFmtId="166" fontId="3" fillId="5" borderId="17" xfId="106" applyNumberFormat="1" applyFont="1" applyFill="1" applyBorder="1" applyAlignment="1">
      <alignment horizontal="center" vertical="center" wrapText="1"/>
    </xf>
    <xf numFmtId="16" fontId="2" fillId="5" borderId="5" xfId="2" applyNumberFormat="1" applyFont="1" applyFill="1" applyBorder="1" applyAlignment="1">
      <alignment horizontal="center" vertical="center" textRotation="90" wrapText="1"/>
    </xf>
    <xf numFmtId="0" fontId="2" fillId="5" borderId="2" xfId="2" applyFont="1" applyFill="1" applyBorder="1" applyAlignment="1">
      <alignment horizontal="center" vertical="center" textRotation="90" wrapText="1"/>
    </xf>
    <xf numFmtId="0" fontId="2" fillId="5" borderId="8" xfId="2" applyFont="1" applyFill="1" applyBorder="1" applyAlignment="1">
      <alignment horizontal="center" vertical="center" textRotation="90" wrapText="1"/>
    </xf>
    <xf numFmtId="168" fontId="10" fillId="5" borderId="9" xfId="2" applyNumberFormat="1" applyFont="1" applyFill="1" applyBorder="1" applyAlignment="1">
      <alignment horizontal="center" vertical="center" wrapText="1"/>
    </xf>
    <xf numFmtId="0" fontId="3" fillId="5" borderId="10" xfId="106" applyNumberFormat="1" applyFont="1" applyFill="1" applyBorder="1" applyAlignment="1">
      <alignment horizontal="center" vertical="center" wrapText="1"/>
    </xf>
    <xf numFmtId="0" fontId="2" fillId="5" borderId="11" xfId="2" applyFont="1" applyFill="1" applyBorder="1" applyAlignment="1">
      <alignment horizontal="center" vertical="center" textRotation="90" wrapText="1"/>
    </xf>
    <xf numFmtId="168" fontId="10" fillId="5" borderId="0" xfId="2" applyNumberFormat="1" applyFont="1" applyFill="1" applyBorder="1" applyAlignment="1">
      <alignment horizontal="center" vertical="center" wrapText="1"/>
    </xf>
    <xf numFmtId="168" fontId="3" fillId="5" borderId="0" xfId="106" applyNumberFormat="1" applyFont="1" applyFill="1" applyBorder="1" applyAlignment="1">
      <alignment horizontal="center" vertical="center" wrapText="1"/>
    </xf>
    <xf numFmtId="0" fontId="3" fillId="5" borderId="12" xfId="106" applyNumberFormat="1" applyFont="1" applyFill="1" applyBorder="1" applyAlignment="1">
      <alignment horizontal="center" vertical="center" wrapText="1"/>
    </xf>
    <xf numFmtId="0" fontId="0" fillId="5" borderId="19" xfId="0" applyFill="1" applyBorder="1"/>
    <xf numFmtId="0" fontId="0" fillId="5" borderId="39" xfId="0" applyFill="1" applyBorder="1"/>
    <xf numFmtId="0" fontId="0" fillId="5" borderId="38" xfId="0" applyFill="1" applyBorder="1"/>
    <xf numFmtId="0" fontId="1" fillId="5" borderId="5" xfId="2" applyNumberFormat="1" applyFont="1" applyFill="1" applyBorder="1" applyAlignment="1">
      <alignment horizontal="left" vertical="top" wrapText="1"/>
    </xf>
    <xf numFmtId="166" fontId="2" fillId="5" borderId="16" xfId="2" applyNumberFormat="1" applyFont="1" applyFill="1" applyBorder="1" applyAlignment="1">
      <alignment horizontal="center" vertical="top" wrapText="1"/>
    </xf>
    <xf numFmtId="168" fontId="3" fillId="5" borderId="17" xfId="106" applyNumberFormat="1" applyFont="1" applyFill="1" applyBorder="1" applyAlignment="1">
      <alignment horizontal="center" vertical="center" wrapText="1"/>
    </xf>
    <xf numFmtId="168" fontId="10" fillId="5" borderId="2" xfId="2" applyNumberFormat="1" applyFont="1" applyFill="1" applyBorder="1" applyAlignment="1">
      <alignment horizontal="center" vertical="center" wrapText="1"/>
    </xf>
    <xf numFmtId="0" fontId="3" fillId="5" borderId="17" xfId="106" applyNumberFormat="1" applyFont="1" applyFill="1" applyBorder="1" applyAlignment="1">
      <alignment horizontal="center" vertical="center" wrapText="1"/>
    </xf>
    <xf numFmtId="0" fontId="2" fillId="5" borderId="5" xfId="2" applyFont="1" applyFill="1" applyBorder="1" applyAlignment="1">
      <alignment horizontal="center" vertical="center" textRotation="90" wrapText="1"/>
    </xf>
    <xf numFmtId="0" fontId="0" fillId="5" borderId="13" xfId="0" applyFill="1" applyBorder="1"/>
    <xf numFmtId="0" fontId="0" fillId="5" borderId="14" xfId="0" applyFill="1" applyBorder="1"/>
    <xf numFmtId="0" fontId="0" fillId="5" borderId="15" xfId="0" applyFill="1" applyBorder="1"/>
    <xf numFmtId="166" fontId="3" fillId="5" borderId="2" xfId="106" applyNumberFormat="1" applyFont="1" applyFill="1" applyBorder="1" applyAlignment="1">
      <alignment vertical="top" wrapText="1"/>
    </xf>
    <xf numFmtId="0" fontId="1" fillId="5" borderId="2" xfId="0" applyFont="1" applyFill="1" applyBorder="1" applyAlignment="1">
      <alignment horizontal="center" vertical="top" wrapText="1"/>
    </xf>
    <xf numFmtId="0" fontId="1" fillId="5" borderId="2" xfId="0" applyFont="1" applyFill="1" applyBorder="1" applyAlignment="1">
      <alignment wrapText="1"/>
    </xf>
    <xf numFmtId="0" fontId="1" fillId="5" borderId="2" xfId="0" applyFont="1" applyFill="1" applyBorder="1" applyAlignment="1">
      <alignment horizontal="center" vertical="center" wrapText="1"/>
    </xf>
    <xf numFmtId="0" fontId="1" fillId="5" borderId="2" xfId="0" applyFont="1" applyFill="1" applyBorder="1" applyAlignment="1">
      <alignment horizontal="left" vertical="center" wrapText="1"/>
    </xf>
    <xf numFmtId="0" fontId="0" fillId="5" borderId="8" xfId="0" applyFill="1" applyBorder="1"/>
    <xf numFmtId="0" fontId="0" fillId="5" borderId="9" xfId="0" applyFill="1" applyBorder="1"/>
    <xf numFmtId="0" fontId="0" fillId="5" borderId="10" xfId="0" applyFill="1" applyBorder="1"/>
    <xf numFmtId="0" fontId="0" fillId="5" borderId="11" xfId="0" applyFill="1" applyBorder="1"/>
    <xf numFmtId="0" fontId="0" fillId="5" borderId="0" xfId="0" applyFill="1" applyBorder="1"/>
    <xf numFmtId="0" fontId="0" fillId="5" borderId="12" xfId="0" applyFill="1" applyBorder="1"/>
    <xf numFmtId="0" fontId="2" fillId="5" borderId="2" xfId="106" applyNumberFormat="1" applyFont="1" applyFill="1" applyBorder="1" applyAlignment="1">
      <alignment vertical="center" wrapText="1"/>
    </xf>
    <xf numFmtId="0" fontId="1" fillId="5" borderId="2" xfId="2" applyNumberFormat="1" applyFont="1" applyFill="1" applyBorder="1" applyAlignment="1">
      <alignment vertical="center" wrapText="1"/>
    </xf>
    <xf numFmtId="166" fontId="2" fillId="5" borderId="16" xfId="2" applyNumberFormat="1" applyFont="1" applyFill="1" applyBorder="1" applyAlignment="1">
      <alignment horizontal="center" vertical="center" wrapText="1"/>
    </xf>
    <xf numFmtId="169" fontId="17" fillId="5" borderId="2" xfId="2" applyNumberFormat="1" applyFont="1" applyFill="1" applyBorder="1" applyAlignment="1">
      <alignment horizontal="center" vertical="center"/>
    </xf>
    <xf numFmtId="0" fontId="21" fillId="5" borderId="17" xfId="0" applyFont="1" applyFill="1" applyBorder="1" applyAlignment="1">
      <alignment horizontal="left" vertical="top" wrapText="1"/>
    </xf>
    <xf numFmtId="0" fontId="21" fillId="5" borderId="2" xfId="0" applyFont="1" applyFill="1" applyBorder="1" applyAlignment="1">
      <alignment horizontal="left" vertical="top" wrapText="1"/>
    </xf>
    <xf numFmtId="0" fontId="21" fillId="5" borderId="2" xfId="0" applyFont="1" applyFill="1" applyBorder="1" applyAlignment="1">
      <alignment vertical="top" wrapText="1"/>
    </xf>
    <xf numFmtId="0" fontId="21" fillId="5" borderId="2" xfId="0" applyFont="1" applyFill="1" applyBorder="1" applyAlignment="1">
      <alignment wrapText="1"/>
    </xf>
    <xf numFmtId="169" fontId="17" fillId="5" borderId="10" xfId="2" applyNumberFormat="1" applyFont="1" applyFill="1" applyBorder="1" applyAlignment="1">
      <alignment horizontal="center" vertical="center"/>
    </xf>
    <xf numFmtId="169" fontId="2" fillId="5" borderId="16" xfId="2" applyNumberFormat="1" applyFont="1" applyFill="1" applyBorder="1" applyAlignment="1">
      <alignment horizontal="center" vertical="top" wrapText="1"/>
    </xf>
    <xf numFmtId="0" fontId="2" fillId="5" borderId="17" xfId="106" applyNumberFormat="1" applyFont="1" applyFill="1" applyBorder="1" applyAlignment="1">
      <alignment horizontal="left" vertical="top" wrapText="1"/>
    </xf>
    <xf numFmtId="166" fontId="17" fillId="5" borderId="2" xfId="2" applyNumberFormat="1" applyFont="1" applyFill="1" applyBorder="1" applyAlignment="1">
      <alignment horizontal="center"/>
    </xf>
    <xf numFmtId="0" fontId="1" fillId="5" borderId="17" xfId="2" applyNumberFormat="1" applyFont="1" applyFill="1" applyBorder="1" applyAlignment="1">
      <alignment horizontal="left" vertical="top" wrapText="1"/>
    </xf>
    <xf numFmtId="0" fontId="1" fillId="5" borderId="18" xfId="2" applyNumberFormat="1" applyFont="1" applyFill="1" applyBorder="1" applyAlignment="1">
      <alignment horizontal="left" vertical="top" wrapText="1"/>
    </xf>
    <xf numFmtId="0" fontId="10" fillId="5" borderId="19" xfId="57" applyFont="1" applyFill="1" applyBorder="1" applyAlignment="1">
      <alignment horizontal="center" vertical="center" wrapText="1"/>
    </xf>
    <xf numFmtId="0" fontId="10" fillId="5" borderId="39" xfId="57" applyFont="1" applyFill="1" applyBorder="1" applyAlignment="1">
      <alignment horizontal="center" vertical="center" wrapText="1"/>
    </xf>
    <xf numFmtId="0" fontId="2" fillId="5" borderId="4" xfId="2" applyFont="1" applyFill="1" applyBorder="1" applyAlignment="1">
      <alignment horizontal="center" vertical="top" wrapText="1"/>
    </xf>
    <xf numFmtId="0" fontId="1" fillId="5" borderId="2" xfId="2" applyNumberFormat="1" applyFont="1" applyFill="1" applyBorder="1" applyAlignment="1">
      <alignment horizontal="left" vertical="center" wrapText="1"/>
    </xf>
    <xf numFmtId="166" fontId="0" fillId="5" borderId="2" xfId="0" applyNumberFormat="1" applyFill="1" applyBorder="1" applyAlignment="1">
      <alignment horizontal="center" vertical="center"/>
    </xf>
    <xf numFmtId="166" fontId="17" fillId="5" borderId="2" xfId="2" applyNumberFormat="1" applyFont="1" applyFill="1" applyBorder="1" applyAlignment="1">
      <alignment horizontal="right" vertical="center"/>
    </xf>
    <xf numFmtId="0" fontId="3" fillId="5" borderId="5" xfId="2" applyFont="1" applyFill="1" applyBorder="1" applyAlignment="1">
      <alignment horizontal="center" vertical="center" wrapText="1"/>
    </xf>
    <xf numFmtId="168" fontId="10" fillId="5" borderId="2" xfId="2" applyNumberFormat="1" applyFont="1" applyFill="1" applyBorder="1" applyAlignment="1">
      <alignment horizontal="right" vertical="center" wrapText="1"/>
    </xf>
    <xf numFmtId="0" fontId="2" fillId="5" borderId="0" xfId="2" applyFont="1" applyFill="1" applyBorder="1" applyAlignment="1">
      <alignment horizontal="center" vertical="center" textRotation="90" wrapText="1"/>
    </xf>
    <xf numFmtId="166" fontId="3" fillId="5" borderId="0" xfId="106" applyNumberFormat="1" applyFont="1" applyFill="1" applyBorder="1" applyAlignment="1">
      <alignment horizontal="center" vertical="center" wrapText="1"/>
    </xf>
    <xf numFmtId="0" fontId="3" fillId="5" borderId="38" xfId="2" applyFont="1" applyFill="1" applyBorder="1" applyAlignment="1">
      <alignment horizontal="center" vertical="center" textRotation="90" wrapText="1"/>
    </xf>
    <xf numFmtId="166" fontId="3" fillId="5" borderId="19" xfId="106" applyNumberFormat="1" applyFont="1" applyFill="1" applyBorder="1" applyAlignment="1">
      <alignment horizontal="center" vertical="center" wrapText="1"/>
    </xf>
    <xf numFmtId="0" fontId="3" fillId="5" borderId="0" xfId="106" applyNumberFormat="1" applyFont="1" applyFill="1" applyBorder="1" applyAlignment="1">
      <alignment horizontal="center" vertical="center" wrapText="1"/>
    </xf>
    <xf numFmtId="166" fontId="1" fillId="5" borderId="2" xfId="2" applyNumberFormat="1" applyFont="1" applyFill="1" applyBorder="1" applyAlignment="1">
      <alignment horizontal="center" vertical="center"/>
    </xf>
    <xf numFmtId="0" fontId="1" fillId="0" borderId="5" xfId="57" applyFont="1" applyFill="1" applyBorder="1" applyAlignment="1">
      <alignment horizontal="center" vertical="center" wrapText="1"/>
    </xf>
    <xf numFmtId="0" fontId="1" fillId="0" borderId="7" xfId="57" applyFont="1" applyFill="1" applyBorder="1" applyAlignment="1">
      <alignment horizontal="center" vertical="center" wrapText="1"/>
    </xf>
    <xf numFmtId="0" fontId="0" fillId="0" borderId="0" xfId="0" applyFill="1"/>
    <xf numFmtId="0" fontId="15" fillId="0" borderId="0" xfId="0" applyFont="1" applyFill="1"/>
    <xf numFmtId="0" fontId="2" fillId="5" borderId="2" xfId="0" applyFont="1" applyFill="1" applyBorder="1" applyAlignment="1">
      <alignment horizontal="left" vertical="center" wrapText="1"/>
    </xf>
    <xf numFmtId="0" fontId="1" fillId="5" borderId="6" xfId="57" applyFont="1" applyFill="1" applyBorder="1" applyAlignment="1">
      <alignment horizontal="center" vertical="center" wrapText="1"/>
    </xf>
    <xf numFmtId="0" fontId="1" fillId="5" borderId="2" xfId="57" applyFont="1" applyFill="1" applyBorder="1" applyAlignment="1">
      <alignment horizontal="center" vertical="center" wrapText="1"/>
    </xf>
    <xf numFmtId="168" fontId="3" fillId="5" borderId="17" xfId="106" applyNumberFormat="1" applyFont="1" applyFill="1" applyBorder="1" applyAlignment="1">
      <alignment vertical="center" wrapText="1"/>
    </xf>
    <xf numFmtId="0" fontId="1" fillId="5" borderId="17" xfId="0" applyFont="1" applyFill="1" applyBorder="1" applyAlignment="1">
      <alignment horizontal="left" wrapText="1"/>
    </xf>
    <xf numFmtId="0" fontId="1" fillId="5" borderId="17" xfId="0" applyFont="1" applyFill="1" applyBorder="1" applyAlignment="1">
      <alignment horizontal="left" vertical="center" wrapText="1"/>
    </xf>
    <xf numFmtId="0" fontId="1" fillId="5" borderId="2" xfId="0" applyFont="1" applyFill="1" applyBorder="1" applyAlignment="1">
      <alignment horizontal="left" vertical="top" wrapText="1"/>
    </xf>
    <xf numFmtId="0" fontId="2" fillId="5" borderId="1" xfId="2" applyFont="1" applyFill="1" applyBorder="1" applyAlignment="1">
      <alignment horizontal="center" vertical="top" wrapText="1"/>
    </xf>
    <xf numFmtId="3" fontId="10" fillId="5" borderId="2" xfId="2" applyNumberFormat="1" applyFont="1" applyFill="1" applyBorder="1" applyAlignment="1">
      <alignment horizontal="center" vertical="center" wrapText="1"/>
    </xf>
    <xf numFmtId="168" fontId="2" fillId="5" borderId="2" xfId="2" applyNumberFormat="1" applyFont="1" applyFill="1" applyBorder="1" applyAlignment="1">
      <alignment horizontal="center" vertical="center" wrapText="1"/>
    </xf>
    <xf numFmtId="0" fontId="27" fillId="5" borderId="2" xfId="0" applyFont="1" applyFill="1" applyBorder="1" applyAlignment="1">
      <alignment wrapText="1"/>
    </xf>
    <xf numFmtId="0" fontId="23" fillId="5" borderId="2" xfId="0" applyFont="1" applyFill="1" applyBorder="1" applyAlignment="1">
      <alignment horizontal="center" vertical="center" wrapText="1"/>
    </xf>
    <xf numFmtId="0" fontId="1" fillId="5" borderId="5" xfId="0" applyFont="1" applyFill="1" applyBorder="1" applyAlignment="1">
      <alignment horizontal="center" vertical="center" wrapText="1"/>
    </xf>
    <xf numFmtId="168" fontId="1" fillId="5" borderId="2" xfId="2" applyNumberFormat="1" applyFont="1" applyFill="1" applyBorder="1" applyAlignment="1">
      <alignment horizontal="center" vertical="center" wrapText="1"/>
    </xf>
    <xf numFmtId="166" fontId="26" fillId="5" borderId="2" xfId="0" applyNumberFormat="1" applyFont="1" applyFill="1" applyBorder="1" applyAlignment="1">
      <alignment horizontal="center" vertical="center" wrapText="1"/>
    </xf>
    <xf numFmtId="169" fontId="26" fillId="5" borderId="2" xfId="0" applyNumberFormat="1" applyFont="1" applyFill="1" applyBorder="1" applyAlignment="1">
      <alignment horizontal="center" vertical="center" wrapText="1"/>
    </xf>
    <xf numFmtId="0" fontId="26" fillId="5" borderId="2" xfId="0" applyFont="1" applyFill="1" applyBorder="1" applyAlignment="1">
      <alignment horizontal="left" vertical="center" wrapText="1"/>
    </xf>
    <xf numFmtId="166" fontId="2" fillId="5" borderId="4" xfId="0" applyNumberFormat="1" applyFont="1" applyFill="1" applyBorder="1" applyAlignment="1">
      <alignment horizontal="center" vertical="center" wrapText="1"/>
    </xf>
    <xf numFmtId="0" fontId="2" fillId="5" borderId="4" xfId="0" applyFont="1" applyFill="1" applyBorder="1" applyAlignment="1">
      <alignment horizontal="left" vertical="center" wrapText="1"/>
    </xf>
    <xf numFmtId="49" fontId="2" fillId="5" borderId="1" xfId="0" applyNumberFormat="1" applyFont="1" applyFill="1" applyBorder="1" applyAlignment="1">
      <alignment horizontal="left" vertical="center" wrapText="1"/>
    </xf>
    <xf numFmtId="170" fontId="2" fillId="5" borderId="2" xfId="112" applyNumberFormat="1" applyFont="1" applyFill="1" applyBorder="1" applyAlignment="1" applyProtection="1">
      <alignment horizontal="center" vertical="center" wrapText="1"/>
    </xf>
    <xf numFmtId="166" fontId="2" fillId="5" borderId="2" xfId="106" applyNumberFormat="1" applyFont="1" applyFill="1" applyBorder="1" applyAlignment="1">
      <alignment horizontal="center" vertical="center" wrapText="1"/>
    </xf>
    <xf numFmtId="2" fontId="2" fillId="5" borderId="2" xfId="0" applyNumberFormat="1" applyFont="1" applyFill="1" applyBorder="1" applyAlignment="1">
      <alignment horizontal="center" vertical="center" wrapText="1"/>
    </xf>
    <xf numFmtId="171" fontId="3" fillId="5" borderId="19" xfId="106" applyNumberFormat="1" applyFont="1" applyFill="1" applyBorder="1" applyAlignment="1">
      <alignment horizontal="center" vertical="center" wrapText="1"/>
    </xf>
    <xf numFmtId="171" fontId="3" fillId="5" borderId="17" xfId="106" applyNumberFormat="1" applyFont="1" applyFill="1" applyBorder="1" applyAlignment="1">
      <alignment horizontal="center" vertical="center" wrapText="1"/>
    </xf>
    <xf numFmtId="166" fontId="10" fillId="5" borderId="5" xfId="2" applyNumberFormat="1" applyFont="1" applyFill="1" applyBorder="1" applyAlignment="1">
      <alignment horizontal="center" wrapText="1"/>
    </xf>
    <xf numFmtId="49" fontId="0" fillId="5" borderId="5" xfId="0" applyNumberFormat="1" applyFill="1" applyBorder="1" applyAlignment="1">
      <alignment horizontal="center"/>
    </xf>
    <xf numFmtId="166" fontId="0" fillId="5" borderId="5" xfId="0" applyNumberFormat="1" applyFill="1" applyBorder="1" applyAlignment="1">
      <alignment horizontal="center"/>
    </xf>
    <xf numFmtId="0" fontId="2" fillId="5" borderId="19" xfId="106" applyNumberFormat="1" applyFont="1" applyFill="1" applyBorder="1" applyAlignment="1">
      <alignment vertical="top" wrapText="1"/>
    </xf>
    <xf numFmtId="0" fontId="2" fillId="5" borderId="39" xfId="106" applyNumberFormat="1" applyFont="1" applyFill="1" applyBorder="1" applyAlignment="1">
      <alignment vertical="top" wrapText="1"/>
    </xf>
    <xf numFmtId="0" fontId="2" fillId="5" borderId="38" xfId="106" applyNumberFormat="1" applyFont="1" applyFill="1" applyBorder="1" applyAlignment="1">
      <alignment vertical="top" wrapText="1"/>
    </xf>
    <xf numFmtId="169" fontId="10" fillId="5" borderId="2" xfId="2" applyNumberFormat="1" applyFont="1" applyFill="1" applyBorder="1" applyAlignment="1">
      <alignment horizontal="center" vertical="center" wrapText="1"/>
    </xf>
    <xf numFmtId="2" fontId="2" fillId="5" borderId="16" xfId="2" applyNumberFormat="1" applyFont="1" applyFill="1" applyBorder="1" applyAlignment="1">
      <alignment horizontal="center" vertical="top" wrapText="1"/>
    </xf>
    <xf numFmtId="168" fontId="1" fillId="5" borderId="2" xfId="2" applyNumberFormat="1" applyFont="1" applyFill="1" applyBorder="1" applyAlignment="1">
      <alignment vertical="center" wrapText="1"/>
    </xf>
    <xf numFmtId="166" fontId="3" fillId="5" borderId="17" xfId="106" applyNumberFormat="1" applyFont="1" applyFill="1" applyBorder="1" applyAlignment="1">
      <alignment horizontal="right" vertical="center" wrapText="1"/>
    </xf>
    <xf numFmtId="0" fontId="23" fillId="5" borderId="2" xfId="0" quotePrefix="1" applyNumberFormat="1" applyFont="1" applyFill="1" applyBorder="1" applyAlignment="1">
      <alignment horizontal="center" vertical="center" wrapText="1"/>
    </xf>
    <xf numFmtId="0" fontId="1" fillId="5" borderId="2" xfId="2" applyFont="1" applyFill="1" applyBorder="1" applyAlignment="1">
      <alignment horizontal="center" vertical="center" wrapText="1"/>
    </xf>
    <xf numFmtId="168" fontId="3" fillId="5" borderId="4" xfId="106" applyNumberFormat="1" applyFont="1" applyFill="1" applyBorder="1" applyAlignment="1">
      <alignment horizontal="center" vertical="center" wrapText="1"/>
    </xf>
    <xf numFmtId="0" fontId="2" fillId="5" borderId="2" xfId="57" applyFont="1" applyFill="1" applyBorder="1" applyAlignment="1">
      <alignment horizontal="center" vertical="center" wrapText="1"/>
    </xf>
    <xf numFmtId="3" fontId="21" fillId="5" borderId="2" xfId="0" applyNumberFormat="1" applyFont="1" applyFill="1" applyBorder="1" applyAlignment="1">
      <alignment horizontal="center" vertical="center" wrapText="1"/>
    </xf>
    <xf numFmtId="169" fontId="2" fillId="5" borderId="2" xfId="2" applyNumberFormat="1" applyFont="1" applyFill="1" applyBorder="1" applyAlignment="1">
      <alignment horizontal="center" vertical="center" wrapText="1"/>
    </xf>
    <xf numFmtId="4" fontId="0" fillId="5" borderId="2" xfId="0" applyNumberFormat="1" applyFill="1" applyBorder="1" applyAlignment="1">
      <alignment horizontal="center" vertical="center"/>
    </xf>
    <xf numFmtId="166" fontId="20" fillId="5" borderId="2" xfId="0" applyNumberFormat="1" applyFont="1" applyFill="1" applyBorder="1" applyAlignment="1">
      <alignment horizontal="center" wrapText="1"/>
    </xf>
    <xf numFmtId="2" fontId="20" fillId="5" borderId="2" xfId="0" applyNumberFormat="1" applyFont="1" applyFill="1" applyBorder="1" applyAlignment="1">
      <alignment horizontal="center" wrapText="1"/>
    </xf>
    <xf numFmtId="1" fontId="20" fillId="5" borderId="2" xfId="0" applyNumberFormat="1" applyFont="1" applyFill="1" applyBorder="1" applyAlignment="1">
      <alignment horizontal="center" wrapText="1"/>
    </xf>
    <xf numFmtId="49" fontId="20" fillId="5" borderId="2" xfId="0" applyNumberFormat="1" applyFont="1" applyFill="1" applyBorder="1" applyAlignment="1">
      <alignment horizontal="center" wrapText="1"/>
    </xf>
    <xf numFmtId="0" fontId="29" fillId="5" borderId="0" xfId="0" applyFont="1" applyFill="1" applyBorder="1"/>
    <xf numFmtId="0" fontId="2" fillId="5" borderId="2" xfId="2" applyFont="1" applyFill="1" applyBorder="1" applyAlignment="1">
      <alignment vertical="center" wrapText="1"/>
    </xf>
    <xf numFmtId="0" fontId="2" fillId="5" borderId="1" xfId="2" applyFont="1" applyFill="1" applyBorder="1" applyAlignment="1">
      <alignment vertical="center" wrapText="1"/>
    </xf>
    <xf numFmtId="168" fontId="3" fillId="5" borderId="9" xfId="106" applyNumberFormat="1" applyFont="1" applyFill="1" applyBorder="1" applyAlignment="1">
      <alignment horizontal="center" vertical="center" wrapText="1"/>
    </xf>
    <xf numFmtId="0" fontId="1" fillId="5" borderId="22" xfId="2" applyFont="1" applyFill="1" applyBorder="1" applyAlignment="1">
      <alignment horizontal="center" vertical="top" wrapText="1"/>
    </xf>
    <xf numFmtId="0" fontId="1" fillId="5" borderId="23" xfId="2" applyFont="1" applyFill="1" applyBorder="1" applyAlignment="1">
      <alignment horizontal="center" vertical="top" wrapText="1"/>
    </xf>
    <xf numFmtId="0" fontId="1" fillId="5" borderId="24" xfId="2" applyFont="1" applyFill="1" applyBorder="1" applyAlignment="1">
      <alignment horizontal="center" vertical="top" wrapText="1"/>
    </xf>
    <xf numFmtId="0" fontId="18" fillId="5" borderId="20" xfId="2" applyFont="1" applyFill="1" applyBorder="1" applyAlignment="1">
      <alignment horizontal="center" vertical="center" wrapText="1"/>
    </xf>
    <xf numFmtId="0" fontId="18" fillId="5" borderId="3" xfId="2" applyFont="1" applyFill="1" applyBorder="1" applyAlignment="1">
      <alignment horizontal="center" vertical="center" wrapText="1"/>
    </xf>
    <xf numFmtId="0" fontId="18" fillId="5" borderId="21" xfId="2" applyFont="1" applyFill="1" applyBorder="1" applyAlignment="1">
      <alignment horizontal="center" vertical="center" wrapText="1"/>
    </xf>
    <xf numFmtId="166" fontId="17" fillId="5" borderId="20" xfId="2" applyNumberFormat="1" applyFont="1" applyFill="1" applyBorder="1" applyAlignment="1">
      <alignment horizontal="center" vertical="top"/>
    </xf>
    <xf numFmtId="166" fontId="17" fillId="5" borderId="3" xfId="2" applyNumberFormat="1" applyFont="1" applyFill="1" applyBorder="1" applyAlignment="1">
      <alignment horizontal="center" vertical="top"/>
    </xf>
    <xf numFmtId="166" fontId="17" fillId="5" borderId="21" xfId="2" applyNumberFormat="1" applyFont="1" applyFill="1" applyBorder="1" applyAlignment="1">
      <alignment horizontal="center" vertical="top"/>
    </xf>
    <xf numFmtId="0" fontId="24" fillId="5" borderId="42" xfId="0" applyFont="1" applyFill="1" applyBorder="1" applyAlignment="1">
      <alignment horizontal="center" vertical="top" wrapText="1"/>
    </xf>
    <xf numFmtId="0" fontId="24" fillId="5" borderId="11" xfId="0" applyFont="1" applyFill="1" applyBorder="1" applyAlignment="1">
      <alignment horizontal="center" vertical="top" wrapText="1"/>
    </xf>
    <xf numFmtId="0" fontId="24" fillId="5" borderId="13" xfId="0" applyFont="1" applyFill="1" applyBorder="1" applyAlignment="1">
      <alignment horizontal="center" vertical="top" wrapText="1"/>
    </xf>
    <xf numFmtId="0" fontId="2" fillId="5" borderId="8" xfId="106" applyNumberFormat="1" applyFont="1" applyFill="1" applyBorder="1" applyAlignment="1">
      <alignment horizontal="left" vertical="top" wrapText="1"/>
    </xf>
    <xf numFmtId="0" fontId="2" fillId="5" borderId="9" xfId="106" applyNumberFormat="1" applyFont="1" applyFill="1" applyBorder="1" applyAlignment="1">
      <alignment horizontal="left" vertical="top" wrapText="1"/>
    </xf>
    <xf numFmtId="0" fontId="2" fillId="5" borderId="10" xfId="106" applyNumberFormat="1" applyFont="1" applyFill="1" applyBorder="1" applyAlignment="1">
      <alignment horizontal="left" vertical="top" wrapText="1"/>
    </xf>
    <xf numFmtId="0" fontId="2" fillId="5" borderId="11" xfId="106" applyNumberFormat="1" applyFont="1" applyFill="1" applyBorder="1" applyAlignment="1">
      <alignment horizontal="left" vertical="top" wrapText="1"/>
    </xf>
    <xf numFmtId="0" fontId="2" fillId="5" borderId="0" xfId="106" applyNumberFormat="1" applyFont="1" applyFill="1" applyBorder="1" applyAlignment="1">
      <alignment horizontal="left" vertical="top" wrapText="1"/>
    </xf>
    <xf numFmtId="0" fontId="2" fillId="5" borderId="12" xfId="106" applyNumberFormat="1" applyFont="1" applyFill="1" applyBorder="1" applyAlignment="1">
      <alignment horizontal="left" vertical="top" wrapText="1"/>
    </xf>
    <xf numFmtId="0" fontId="2" fillId="5" borderId="13" xfId="106" applyNumberFormat="1" applyFont="1" applyFill="1" applyBorder="1" applyAlignment="1">
      <alignment horizontal="left" vertical="top" wrapText="1"/>
    </xf>
    <xf numFmtId="0" fontId="2" fillId="5" borderId="14" xfId="106" applyNumberFormat="1" applyFont="1" applyFill="1" applyBorder="1" applyAlignment="1">
      <alignment horizontal="left" vertical="top" wrapText="1"/>
    </xf>
    <xf numFmtId="0" fontId="2" fillId="5" borderId="15" xfId="106" applyNumberFormat="1" applyFont="1" applyFill="1" applyBorder="1" applyAlignment="1">
      <alignment horizontal="left" vertical="top" wrapText="1"/>
    </xf>
    <xf numFmtId="0" fontId="10" fillId="5" borderId="28" xfId="57" applyFont="1" applyFill="1" applyBorder="1" applyAlignment="1">
      <alignment horizontal="center" vertical="center" wrapText="1"/>
    </xf>
    <xf numFmtId="0" fontId="10" fillId="5" borderId="29" xfId="57" applyFont="1" applyFill="1" applyBorder="1" applyAlignment="1">
      <alignment horizontal="center" vertical="center" wrapText="1"/>
    </xf>
    <xf numFmtId="0" fontId="10" fillId="5" borderId="16" xfId="57" applyFont="1" applyFill="1" applyBorder="1" applyAlignment="1">
      <alignment horizontal="center" vertical="center" wrapText="1"/>
    </xf>
    <xf numFmtId="0" fontId="18" fillId="5" borderId="1" xfId="2" applyFont="1" applyFill="1" applyBorder="1" applyAlignment="1">
      <alignment horizontal="center" vertical="center" wrapText="1"/>
    </xf>
    <xf numFmtId="166" fontId="17" fillId="5" borderId="1" xfId="2" applyNumberFormat="1" applyFont="1" applyFill="1" applyBorder="1" applyAlignment="1">
      <alignment horizontal="center" vertical="top"/>
    </xf>
    <xf numFmtId="0" fontId="24" fillId="5" borderId="42" xfId="0" applyFont="1" applyFill="1" applyBorder="1" applyAlignment="1">
      <alignment horizontal="center" vertical="top"/>
    </xf>
    <xf numFmtId="0" fontId="24" fillId="5" borderId="11" xfId="0" applyFont="1" applyFill="1" applyBorder="1" applyAlignment="1">
      <alignment horizontal="center" vertical="top"/>
    </xf>
    <xf numFmtId="0" fontId="1" fillId="5" borderId="25" xfId="2" applyFont="1" applyFill="1" applyBorder="1" applyAlignment="1">
      <alignment horizontal="center" vertical="top" wrapText="1"/>
    </xf>
    <xf numFmtId="0" fontId="1" fillId="5" borderId="26" xfId="2" applyFont="1" applyFill="1" applyBorder="1" applyAlignment="1">
      <alignment horizontal="center" vertical="top" wrapText="1"/>
    </xf>
    <xf numFmtId="0" fontId="1" fillId="5" borderId="27" xfId="2" applyFont="1" applyFill="1" applyBorder="1" applyAlignment="1">
      <alignment horizontal="center" vertical="top" wrapText="1"/>
    </xf>
    <xf numFmtId="0" fontId="1" fillId="5" borderId="31" xfId="2" applyFont="1" applyFill="1" applyBorder="1" applyAlignment="1">
      <alignment horizontal="center" vertical="top" wrapText="1"/>
    </xf>
    <xf numFmtId="0" fontId="1" fillId="5" borderId="41" xfId="2" applyFont="1" applyFill="1" applyBorder="1" applyAlignment="1">
      <alignment horizontal="center" vertical="top" wrapText="1"/>
    </xf>
    <xf numFmtId="0" fontId="1" fillId="5" borderId="30" xfId="2" applyFont="1" applyFill="1" applyBorder="1" applyAlignment="1">
      <alignment horizontal="center" vertical="top" wrapText="1"/>
    </xf>
    <xf numFmtId="2" fontId="17" fillId="5" borderId="1" xfId="2" applyNumberFormat="1" applyFont="1" applyFill="1" applyBorder="1" applyAlignment="1">
      <alignment horizontal="center" vertical="top"/>
    </xf>
    <xf numFmtId="2" fontId="17" fillId="5" borderId="3" xfId="2" applyNumberFormat="1" applyFont="1" applyFill="1" applyBorder="1" applyAlignment="1">
      <alignment horizontal="center" vertical="top"/>
    </xf>
    <xf numFmtId="2" fontId="17" fillId="5" borderId="21" xfId="2" applyNumberFormat="1" applyFont="1" applyFill="1" applyBorder="1" applyAlignment="1">
      <alignment horizontal="center" vertical="top"/>
    </xf>
    <xf numFmtId="171" fontId="17" fillId="5" borderId="20" xfId="2" applyNumberFormat="1" applyFont="1" applyFill="1" applyBorder="1" applyAlignment="1">
      <alignment horizontal="center" vertical="top"/>
    </xf>
    <xf numFmtId="0" fontId="17" fillId="5" borderId="3" xfId="2" applyFont="1" applyFill="1" applyBorder="1" applyAlignment="1">
      <alignment horizontal="center" vertical="top"/>
    </xf>
    <xf numFmtId="0" fontId="17" fillId="5" borderId="21" xfId="2" applyFont="1" applyFill="1" applyBorder="1" applyAlignment="1">
      <alignment horizontal="center" vertical="top"/>
    </xf>
    <xf numFmtId="0" fontId="19" fillId="5" borderId="0" xfId="0" applyFont="1" applyFill="1" applyAlignment="1">
      <alignment horizontal="center" vertical="top" wrapText="1"/>
    </xf>
    <xf numFmtId="0" fontId="18" fillId="5" borderId="28" xfId="57" applyFont="1" applyFill="1" applyBorder="1" applyAlignment="1">
      <alignment horizontal="left" vertical="center" wrapText="1"/>
    </xf>
    <xf numFmtId="0" fontId="18" fillId="5" borderId="29" xfId="57" applyFont="1" applyFill="1" applyBorder="1" applyAlignment="1">
      <alignment horizontal="left" vertical="center" wrapText="1"/>
    </xf>
    <xf numFmtId="0" fontId="18" fillId="5" borderId="16" xfId="57" applyFont="1" applyFill="1" applyBorder="1" applyAlignment="1">
      <alignment horizontal="left" vertical="center" wrapText="1"/>
    </xf>
    <xf numFmtId="0" fontId="1" fillId="0" borderId="32" xfId="2" applyFont="1" applyFill="1" applyBorder="1" applyAlignment="1">
      <alignment horizontal="center" vertical="center" wrapText="1"/>
    </xf>
    <xf numFmtId="0" fontId="1" fillId="0" borderId="2" xfId="2" applyFont="1" applyFill="1" applyBorder="1" applyAlignment="1">
      <alignment horizontal="center" vertical="center" wrapText="1"/>
    </xf>
    <xf numFmtId="0" fontId="1" fillId="0" borderId="33" xfId="2" applyFont="1" applyFill="1" applyBorder="1" applyAlignment="1">
      <alignment horizontal="center" vertical="center" wrapText="1"/>
    </xf>
    <xf numFmtId="0" fontId="1" fillId="0" borderId="7" xfId="2" applyFont="1" applyFill="1" applyBorder="1" applyAlignment="1">
      <alignment horizontal="center" vertical="center" wrapText="1"/>
    </xf>
    <xf numFmtId="0" fontId="2" fillId="5" borderId="34" xfId="57" applyFont="1" applyFill="1" applyBorder="1" applyAlignment="1">
      <alignment horizontal="center" vertical="center" wrapText="1"/>
    </xf>
    <xf numFmtId="0" fontId="2" fillId="5" borderId="35" xfId="57" applyFont="1" applyFill="1" applyBorder="1" applyAlignment="1">
      <alignment horizontal="center" vertical="center" wrapText="1"/>
    </xf>
    <xf numFmtId="0" fontId="2" fillId="5" borderId="36" xfId="57" applyFont="1" applyFill="1" applyBorder="1" applyAlignment="1">
      <alignment horizontal="center" vertical="center" wrapText="1"/>
    </xf>
    <xf numFmtId="0" fontId="2" fillId="5" borderId="32" xfId="2" applyFont="1" applyFill="1" applyBorder="1" applyAlignment="1">
      <alignment horizontal="center" vertical="center"/>
    </xf>
    <xf numFmtId="0" fontId="1" fillId="0" borderId="37" xfId="2" applyFont="1" applyFill="1" applyBorder="1" applyAlignment="1">
      <alignment horizontal="center" vertical="center" wrapText="1"/>
    </xf>
    <xf numFmtId="0" fontId="1" fillId="0" borderId="6" xfId="2" applyFont="1" applyFill="1" applyBorder="1" applyAlignment="1">
      <alignment horizontal="center" vertical="center" wrapText="1"/>
    </xf>
    <xf numFmtId="0" fontId="1" fillId="5" borderId="32" xfId="2" applyFont="1" applyFill="1" applyBorder="1" applyAlignment="1">
      <alignment horizontal="center" vertical="center" wrapText="1"/>
    </xf>
    <xf numFmtId="0" fontId="1" fillId="5" borderId="2" xfId="2" applyFont="1" applyFill="1" applyBorder="1" applyAlignment="1">
      <alignment horizontal="center" vertical="center" wrapText="1"/>
    </xf>
    <xf numFmtId="0" fontId="1" fillId="5" borderId="34" xfId="2" applyFont="1" applyFill="1" applyBorder="1" applyAlignment="1">
      <alignment horizontal="center" vertical="center" wrapText="1"/>
    </xf>
    <xf numFmtId="0" fontId="1" fillId="5" borderId="35" xfId="2" applyFont="1" applyFill="1" applyBorder="1" applyAlignment="1">
      <alignment horizontal="center" vertical="center" wrapText="1"/>
    </xf>
    <xf numFmtId="0" fontId="1" fillId="5" borderId="36" xfId="2" applyFont="1" applyFill="1" applyBorder="1" applyAlignment="1">
      <alignment horizontal="center" vertical="center" wrapText="1"/>
    </xf>
    <xf numFmtId="16" fontId="2" fillId="5" borderId="1" xfId="2" applyNumberFormat="1" applyFont="1" applyFill="1" applyBorder="1" applyAlignment="1">
      <alignment horizontal="center" vertical="center" textRotation="90" wrapText="1"/>
    </xf>
    <xf numFmtId="16" fontId="2" fillId="5" borderId="4" xfId="2" applyNumberFormat="1" applyFont="1" applyFill="1" applyBorder="1" applyAlignment="1">
      <alignment horizontal="center" vertical="center" textRotation="90" wrapText="1"/>
    </xf>
    <xf numFmtId="168" fontId="10" fillId="5" borderId="1" xfId="2" applyNumberFormat="1" applyFont="1" applyFill="1" applyBorder="1" applyAlignment="1">
      <alignment horizontal="center" vertical="center" wrapText="1"/>
    </xf>
    <xf numFmtId="168" fontId="10" fillId="5" borderId="4" xfId="2" applyNumberFormat="1" applyFont="1" applyFill="1" applyBorder="1" applyAlignment="1">
      <alignment horizontal="center" vertical="center" wrapText="1"/>
    </xf>
    <xf numFmtId="168" fontId="3" fillId="5" borderId="1" xfId="106" applyNumberFormat="1" applyFont="1" applyFill="1" applyBorder="1" applyAlignment="1">
      <alignment horizontal="center" vertical="center" wrapText="1"/>
    </xf>
    <xf numFmtId="168" fontId="3" fillId="5" borderId="4" xfId="106" applyNumberFormat="1" applyFont="1" applyFill="1" applyBorder="1" applyAlignment="1">
      <alignment horizontal="center" vertical="center" wrapText="1"/>
    </xf>
    <xf numFmtId="0" fontId="3" fillId="5" borderId="1" xfId="106" applyNumberFormat="1" applyFont="1" applyFill="1" applyBorder="1" applyAlignment="1">
      <alignment horizontal="center" vertical="center" wrapText="1"/>
    </xf>
    <xf numFmtId="0" fontId="3" fillId="5" borderId="4" xfId="106" applyNumberFormat="1" applyFont="1" applyFill="1" applyBorder="1" applyAlignment="1">
      <alignment horizontal="center" vertical="center" wrapText="1"/>
    </xf>
    <xf numFmtId="0" fontId="10" fillId="5" borderId="9" xfId="57" applyFont="1" applyFill="1" applyBorder="1" applyAlignment="1">
      <alignment horizontal="center" vertical="center" wrapText="1"/>
    </xf>
    <xf numFmtId="0" fontId="10" fillId="5" borderId="8" xfId="57" applyFont="1" applyFill="1" applyBorder="1" applyAlignment="1">
      <alignment horizontal="center" vertical="center" wrapText="1"/>
    </xf>
    <xf numFmtId="0" fontId="2" fillId="5" borderId="8" xfId="106" applyNumberFormat="1" applyFont="1" applyFill="1" applyBorder="1" applyAlignment="1">
      <alignment vertical="top" wrapText="1"/>
    </xf>
    <xf numFmtId="0" fontId="2" fillId="5" borderId="9" xfId="106" applyNumberFormat="1" applyFont="1" applyFill="1" applyBorder="1" applyAlignment="1">
      <alignment vertical="top" wrapText="1"/>
    </xf>
    <xf numFmtId="0" fontId="2" fillId="5" borderId="10" xfId="106" applyNumberFormat="1" applyFont="1" applyFill="1" applyBorder="1" applyAlignment="1">
      <alignment vertical="top" wrapText="1"/>
    </xf>
    <xf numFmtId="0" fontId="2" fillId="5" borderId="11" xfId="106" applyNumberFormat="1" applyFont="1" applyFill="1" applyBorder="1" applyAlignment="1">
      <alignment vertical="top" wrapText="1"/>
    </xf>
    <xf numFmtId="0" fontId="2" fillId="5" borderId="0" xfId="106" applyNumberFormat="1" applyFont="1" applyFill="1" applyBorder="1" applyAlignment="1">
      <alignment vertical="top" wrapText="1"/>
    </xf>
    <xf numFmtId="0" fontId="2" fillId="5" borderId="12" xfId="106" applyNumberFormat="1" applyFont="1" applyFill="1" applyBorder="1" applyAlignment="1">
      <alignment vertical="top" wrapText="1"/>
    </xf>
    <xf numFmtId="0" fontId="2" fillId="5" borderId="13" xfId="106" applyNumberFormat="1" applyFont="1" applyFill="1" applyBorder="1" applyAlignment="1">
      <alignment vertical="top" wrapText="1"/>
    </xf>
    <xf numFmtId="0" fontId="2" fillId="5" borderId="14" xfId="106" applyNumberFormat="1" applyFont="1" applyFill="1" applyBorder="1" applyAlignment="1">
      <alignment vertical="top" wrapText="1"/>
    </xf>
    <xf numFmtId="0" fontId="2" fillId="5" borderId="15" xfId="106" applyNumberFormat="1" applyFont="1" applyFill="1" applyBorder="1" applyAlignment="1">
      <alignment vertical="top" wrapText="1"/>
    </xf>
    <xf numFmtId="0" fontId="10" fillId="5" borderId="0" xfId="57" applyFont="1" applyFill="1" applyBorder="1" applyAlignment="1">
      <alignment horizontal="center" vertical="center" wrapText="1"/>
    </xf>
    <xf numFmtId="0" fontId="18" fillId="5" borderId="2" xfId="2" applyFont="1" applyFill="1" applyBorder="1" applyAlignment="1">
      <alignment horizontal="center" vertical="center" wrapText="1"/>
    </xf>
    <xf numFmtId="0" fontId="18" fillId="5" borderId="4" xfId="2" applyFont="1" applyFill="1" applyBorder="1" applyAlignment="1">
      <alignment horizontal="center" vertical="center" wrapText="1"/>
    </xf>
    <xf numFmtId="0" fontId="1" fillId="5" borderId="40" xfId="2" applyFont="1" applyFill="1" applyBorder="1" applyAlignment="1">
      <alignment horizontal="center" vertical="top" wrapText="1"/>
    </xf>
    <xf numFmtId="0" fontId="0" fillId="5" borderId="8" xfId="0" applyFill="1" applyBorder="1" applyAlignment="1">
      <alignment horizontal="center"/>
    </xf>
    <xf numFmtId="0" fontId="0" fillId="5" borderId="9" xfId="0" applyFill="1" applyBorder="1" applyAlignment="1">
      <alignment horizontal="center"/>
    </xf>
    <xf numFmtId="0" fontId="0" fillId="5" borderId="19" xfId="0" applyFill="1" applyBorder="1" applyAlignment="1">
      <alignment horizontal="center"/>
    </xf>
    <xf numFmtId="0" fontId="0" fillId="5" borderId="39" xfId="0" applyFill="1" applyBorder="1" applyAlignment="1">
      <alignment horizontal="center"/>
    </xf>
    <xf numFmtId="166" fontId="17" fillId="5" borderId="4" xfId="2" applyNumberFormat="1" applyFont="1" applyFill="1" applyBorder="1" applyAlignment="1">
      <alignment horizontal="center" vertical="top"/>
    </xf>
    <xf numFmtId="0" fontId="9" fillId="0" borderId="0" xfId="0" applyFont="1" applyAlignment="1">
      <alignment horizontal="center"/>
    </xf>
    <xf numFmtId="0" fontId="1" fillId="0" borderId="2" xfId="2" applyFont="1" applyBorder="1" applyAlignment="1">
      <alignment horizontal="center" vertical="center" wrapText="1"/>
    </xf>
    <xf numFmtId="0" fontId="1" fillId="0" borderId="1" xfId="2" applyFont="1" applyBorder="1" applyAlignment="1">
      <alignment horizontal="center" vertical="center" wrapText="1"/>
    </xf>
    <xf numFmtId="0" fontId="1" fillId="0" borderId="4" xfId="2" applyFont="1" applyBorder="1" applyAlignment="1">
      <alignment horizontal="center" vertical="center" wrapText="1"/>
    </xf>
    <xf numFmtId="0" fontId="2" fillId="2" borderId="17" xfId="2" applyFont="1" applyFill="1" applyBorder="1" applyAlignment="1">
      <alignment horizontal="center" vertical="center"/>
    </xf>
    <xf numFmtId="0" fontId="2" fillId="2" borderId="18" xfId="2" applyFont="1" applyFill="1" applyBorder="1" applyAlignment="1">
      <alignment horizontal="center" vertical="center"/>
    </xf>
    <xf numFmtId="0" fontId="2" fillId="2" borderId="5" xfId="2" applyFont="1" applyFill="1" applyBorder="1" applyAlignment="1">
      <alignment horizontal="center" vertical="center"/>
    </xf>
    <xf numFmtId="0" fontId="2" fillId="3" borderId="1" xfId="2" applyFont="1" applyFill="1" applyBorder="1" applyAlignment="1">
      <alignment horizontal="center" vertical="center"/>
    </xf>
    <xf numFmtId="0" fontId="2" fillId="3" borderId="4" xfId="2" applyFont="1" applyFill="1" applyBorder="1" applyAlignment="1">
      <alignment horizontal="center" vertical="center"/>
    </xf>
    <xf numFmtId="0" fontId="1" fillId="0" borderId="17" xfId="2" applyFont="1" applyBorder="1" applyAlignment="1">
      <alignment horizontal="center" vertical="center"/>
    </xf>
    <xf numFmtId="0" fontId="1" fillId="0" borderId="5" xfId="2" applyFont="1" applyBorder="1" applyAlignment="1">
      <alignment horizontal="center" vertical="center"/>
    </xf>
    <xf numFmtId="0" fontId="1" fillId="3" borderId="1" xfId="2" applyFont="1" applyFill="1" applyBorder="1" applyAlignment="1">
      <alignment horizontal="center" vertical="center"/>
    </xf>
    <xf numFmtId="0" fontId="1" fillId="3" borderId="3" xfId="2" applyFont="1" applyFill="1" applyBorder="1" applyAlignment="1">
      <alignment horizontal="center" vertical="center"/>
    </xf>
    <xf numFmtId="0" fontId="1" fillId="3" borderId="4" xfId="2" applyFont="1" applyFill="1" applyBorder="1" applyAlignment="1">
      <alignment horizontal="center" vertical="center"/>
    </xf>
    <xf numFmtId="0" fontId="2" fillId="3" borderId="1" xfId="2" applyFont="1" applyFill="1" applyBorder="1" applyAlignment="1">
      <alignment horizontal="center" vertical="center" wrapText="1"/>
    </xf>
    <xf numFmtId="0" fontId="2" fillId="3" borderId="3" xfId="2" applyFont="1" applyFill="1" applyBorder="1" applyAlignment="1">
      <alignment horizontal="center" vertical="center" wrapText="1"/>
    </xf>
    <xf numFmtId="0" fontId="2" fillId="3" borderId="4" xfId="2" applyFont="1" applyFill="1" applyBorder="1" applyAlignment="1">
      <alignment horizontal="center" vertical="center" wrapText="1"/>
    </xf>
    <xf numFmtId="165" fontId="2" fillId="0" borderId="1" xfId="106" applyNumberFormat="1" applyFont="1" applyFill="1" applyBorder="1" applyAlignment="1">
      <alignment horizontal="center" vertical="center" wrapText="1"/>
    </xf>
    <xf numFmtId="165" fontId="2" fillId="0" borderId="3" xfId="106" applyNumberFormat="1" applyFont="1" applyFill="1" applyBorder="1" applyAlignment="1">
      <alignment horizontal="center" vertical="center" wrapText="1"/>
    </xf>
    <xf numFmtId="165" fontId="2" fillId="0" borderId="4" xfId="106" applyNumberFormat="1" applyFont="1" applyFill="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166" fontId="5" fillId="0" borderId="1" xfId="2" applyNumberFormat="1" applyFont="1" applyFill="1" applyBorder="1" applyAlignment="1">
      <alignment horizontal="left" vertical="top" wrapText="1"/>
    </xf>
    <xf numFmtId="166" fontId="5" fillId="0" borderId="3" xfId="2" applyNumberFormat="1" applyFont="1" applyFill="1" applyBorder="1" applyAlignment="1">
      <alignment horizontal="left" vertical="top" wrapText="1"/>
    </xf>
    <xf numFmtId="166" fontId="5" fillId="0" borderId="4" xfId="2" applyNumberFormat="1" applyFont="1" applyFill="1" applyBorder="1" applyAlignment="1">
      <alignment horizontal="left" vertical="top" wrapText="1"/>
    </xf>
    <xf numFmtId="0" fontId="2" fillId="0" borderId="1" xfId="2" applyFont="1" applyFill="1" applyBorder="1" applyAlignment="1">
      <alignment horizontal="center" vertical="center" wrapText="1"/>
    </xf>
    <xf numFmtId="0" fontId="7" fillId="0" borderId="3" xfId="2" applyFont="1" applyBorder="1" applyAlignment="1">
      <alignment horizontal="center" vertical="center" wrapText="1"/>
    </xf>
    <xf numFmtId="0" fontId="7" fillId="0" borderId="4" xfId="2" applyFont="1" applyBorder="1" applyAlignment="1">
      <alignment horizontal="center" vertical="center" wrapText="1"/>
    </xf>
  </cellXfs>
  <cellStyles count="113">
    <cellStyle name="Обычный" xfId="0" builtinId="0"/>
    <cellStyle name="Обычный 2" xfId="1"/>
    <cellStyle name="Обычный 2 2" xfId="2"/>
    <cellStyle name="Обычный 2 2 10" xfId="3"/>
    <cellStyle name="Обычный 2 2 11" xfId="4"/>
    <cellStyle name="Обычный 2 2 2" xfId="5"/>
    <cellStyle name="Обычный 2 2 2 2" xfId="6"/>
    <cellStyle name="Обычный 2 2 2 2 2" xfId="7"/>
    <cellStyle name="Обычный 2 2 2 2 3" xfId="8"/>
    <cellStyle name="Обычный 2 2 2 2 4" xfId="9"/>
    <cellStyle name="Обычный 2 2 2 2 5" xfId="10"/>
    <cellStyle name="Обычный 2 2 2 2 6" xfId="11"/>
    <cellStyle name="Обычный 2 2 2 3" xfId="12"/>
    <cellStyle name="Обычный 2 2 2 4" xfId="13"/>
    <cellStyle name="Обычный 2 2 2 5" xfId="14"/>
    <cellStyle name="Обычный 2 2 2 6" xfId="15"/>
    <cellStyle name="Обычный 2 2 2 7" xfId="16"/>
    <cellStyle name="Обычный 2 2 3" xfId="17"/>
    <cellStyle name="Обычный 2 2 3 2" xfId="18"/>
    <cellStyle name="Обычный 2 2 3 2 2" xfId="19"/>
    <cellStyle name="Обычный 2 2 3 2 3" xfId="20"/>
    <cellStyle name="Обычный 2 2 3 2 4" xfId="21"/>
    <cellStyle name="Обычный 2 2 3 2 5" xfId="22"/>
    <cellStyle name="Обычный 2 2 3 2 6" xfId="23"/>
    <cellStyle name="Обычный 2 2 3 3" xfId="24"/>
    <cellStyle name="Обычный 2 2 3 4" xfId="25"/>
    <cellStyle name="Обычный 2 2 3 5" xfId="26"/>
    <cellStyle name="Обычный 2 2 3 6" xfId="27"/>
    <cellStyle name="Обычный 2 2 3 7" xfId="28"/>
    <cellStyle name="Обычный 2 2 4" xfId="29"/>
    <cellStyle name="Обычный 2 2 4 2" xfId="30"/>
    <cellStyle name="Обычный 2 2 4 2 2" xfId="31"/>
    <cellStyle name="Обычный 2 2 4 2 3" xfId="32"/>
    <cellStyle name="Обычный 2 2 4 2 4" xfId="33"/>
    <cellStyle name="Обычный 2 2 4 2 5" xfId="34"/>
    <cellStyle name="Обычный 2 2 4 2 6" xfId="35"/>
    <cellStyle name="Обычный 2 2 4 3" xfId="36"/>
    <cellStyle name="Обычный 2 2 4 4" xfId="37"/>
    <cellStyle name="Обычный 2 2 4 5" xfId="38"/>
    <cellStyle name="Обычный 2 2 4 6" xfId="39"/>
    <cellStyle name="Обычный 2 2 4 7" xfId="40"/>
    <cellStyle name="Обычный 2 2 5" xfId="41"/>
    <cellStyle name="Обычный 2 2 5 2" xfId="42"/>
    <cellStyle name="Обычный 2 2 5 3" xfId="43"/>
    <cellStyle name="Обычный 2 2 5 4" xfId="44"/>
    <cellStyle name="Обычный 2 2 5 5" xfId="45"/>
    <cellStyle name="Обычный 2 2 5 6" xfId="46"/>
    <cellStyle name="Обычный 2 2 6" xfId="47"/>
    <cellStyle name="Обычный 2 2 6 2" xfId="48"/>
    <cellStyle name="Обычный 2 2 6 3" xfId="49"/>
    <cellStyle name="Обычный 2 2 6 4" xfId="50"/>
    <cellStyle name="Обычный 2 2 6 5" xfId="51"/>
    <cellStyle name="Обычный 2 2 6 6" xfId="52"/>
    <cellStyle name="Обычный 2 2 7" xfId="53"/>
    <cellStyle name="Обычный 2 2 7 2" xfId="54"/>
    <cellStyle name="Обычный 2 2 8" xfId="55"/>
    <cellStyle name="Обычный 2 2 9" xfId="56"/>
    <cellStyle name="Обычный 2 2_30-ра" xfId="57"/>
    <cellStyle name="Обычный 3" xfId="58"/>
    <cellStyle name="Обычный 4" xfId="59"/>
    <cellStyle name="Обычный 4 10" xfId="60"/>
    <cellStyle name="Обычный 4 2" xfId="61"/>
    <cellStyle name="Обычный 4 2 2" xfId="62"/>
    <cellStyle name="Обычный 4 2 2 2" xfId="63"/>
    <cellStyle name="Обычный 4 2 2 3" xfId="64"/>
    <cellStyle name="Обычный 4 2 2 4" xfId="65"/>
    <cellStyle name="Обычный 4 2 2 5" xfId="66"/>
    <cellStyle name="Обычный 4 2 2 6" xfId="67"/>
    <cellStyle name="Обычный 4 2 3" xfId="68"/>
    <cellStyle name="Обычный 4 2 4" xfId="69"/>
    <cellStyle name="Обычный 4 2 5" xfId="70"/>
    <cellStyle name="Обычный 4 2 6" xfId="71"/>
    <cellStyle name="Обычный 4 2 7" xfId="72"/>
    <cellStyle name="Обычный 4 3" xfId="73"/>
    <cellStyle name="Обычный 4 3 2" xfId="74"/>
    <cellStyle name="Обычный 4 3 2 2" xfId="75"/>
    <cellStyle name="Обычный 4 3 2 3" xfId="76"/>
    <cellStyle name="Обычный 4 3 2 4" xfId="77"/>
    <cellStyle name="Обычный 4 3 2 5" xfId="78"/>
    <cellStyle name="Обычный 4 3 2 6" xfId="79"/>
    <cellStyle name="Обычный 4 3 3" xfId="80"/>
    <cellStyle name="Обычный 4 3 4" xfId="81"/>
    <cellStyle name="Обычный 4 3 5" xfId="82"/>
    <cellStyle name="Обычный 4 3 6" xfId="83"/>
    <cellStyle name="Обычный 4 3 7" xfId="84"/>
    <cellStyle name="Обычный 4 4" xfId="85"/>
    <cellStyle name="Обычный 4 4 2" xfId="86"/>
    <cellStyle name="Обычный 4 4 3" xfId="87"/>
    <cellStyle name="Обычный 4 4 4" xfId="88"/>
    <cellStyle name="Обычный 4 4 5" xfId="89"/>
    <cellStyle name="Обычный 4 4 6" xfId="90"/>
    <cellStyle name="Обычный 4 5" xfId="91"/>
    <cellStyle name="Обычный 4 5 2" xfId="92"/>
    <cellStyle name="Обычный 4 5 3" xfId="93"/>
    <cellStyle name="Обычный 4 5 4" xfId="94"/>
    <cellStyle name="Обычный 4 5 5" xfId="95"/>
    <cellStyle name="Обычный 4 5 6" xfId="96"/>
    <cellStyle name="Обычный 4 6" xfId="97"/>
    <cellStyle name="Обычный 4 7" xfId="98"/>
    <cellStyle name="Обычный 4 8" xfId="99"/>
    <cellStyle name="Обычный 4 9" xfId="100"/>
    <cellStyle name="Пояснение" xfId="112" builtinId="53"/>
    <cellStyle name="Процентный 2" xfId="101"/>
    <cellStyle name="Процентный 2 2" xfId="102"/>
    <cellStyle name="Процентный 3" xfId="103"/>
    <cellStyle name="Процентный 4" xfId="104"/>
    <cellStyle name="Финансовый 2" xfId="105"/>
    <cellStyle name="Финансовый 2 2" xfId="106"/>
    <cellStyle name="Финансовый 3" xfId="107"/>
    <cellStyle name="Финансовый 3 2" xfId="108"/>
    <cellStyle name="Финансовый 4" xfId="109"/>
    <cellStyle name="Финансовый 5" xfId="110"/>
    <cellStyle name="Финансовый 6" xfId="1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DZ281"/>
  <sheetViews>
    <sheetView tabSelected="1" view="pageBreakPreview" topLeftCell="B263" zoomScale="82" zoomScaleNormal="43" zoomScaleSheetLayoutView="82" workbookViewId="0">
      <selection activeCell="P270" sqref="P270:P275"/>
    </sheetView>
  </sheetViews>
  <sheetFormatPr defaultRowHeight="18.75" outlineLevelCol="1" x14ac:dyDescent="0.3"/>
  <cols>
    <col min="1" max="1" width="7.28515625" style="27" customWidth="1"/>
    <col min="2" max="2" width="37.140625" style="46" customWidth="1"/>
    <col min="3" max="3" width="18.85546875" customWidth="1"/>
    <col min="4" max="4" width="18.7109375" customWidth="1"/>
    <col min="5" max="5" width="33.85546875" customWidth="1"/>
    <col min="6" max="6" width="11.85546875" customWidth="1"/>
    <col min="7" max="7" width="18.28515625" customWidth="1"/>
    <col min="8" max="8" width="17" customWidth="1"/>
    <col min="9" max="9" width="14" customWidth="1"/>
    <col min="10" max="10" width="15.85546875" customWidth="1"/>
    <col min="11" max="11" width="31.7109375" customWidth="1"/>
    <col min="12" max="12" width="12.7109375" customWidth="1"/>
    <col min="13" max="13" width="18.42578125" bestFit="1" customWidth="1"/>
    <col min="14" max="14" width="20.140625" customWidth="1"/>
    <col min="15" max="15" width="21.28515625" customWidth="1"/>
    <col min="16" max="16" width="35.7109375" style="54" customWidth="1"/>
    <col min="17" max="17" width="16.5703125" customWidth="1"/>
    <col min="19" max="19" width="9.5703125" hidden="1" customWidth="1" outlineLevel="1"/>
    <col min="20" max="20" width="9.140625" collapsed="1"/>
  </cols>
  <sheetData>
    <row r="1" spans="1:130" ht="23.45" customHeight="1" x14ac:dyDescent="0.35">
      <c r="A1" s="47"/>
      <c r="B1" s="139"/>
      <c r="C1" s="48"/>
      <c r="D1" s="48"/>
      <c r="E1" s="44"/>
      <c r="F1" s="49"/>
      <c r="G1" s="44"/>
      <c r="H1" s="44"/>
      <c r="I1" s="44"/>
      <c r="J1" s="44"/>
      <c r="K1" s="44"/>
      <c r="L1" s="44"/>
      <c r="M1" s="50"/>
      <c r="N1" s="44"/>
      <c r="O1" s="44"/>
      <c r="P1" s="52"/>
    </row>
    <row r="2" spans="1:130" s="28" customFormat="1" ht="40.5" customHeight="1" x14ac:dyDescent="0.25">
      <c r="A2" s="231" t="s">
        <v>308</v>
      </c>
      <c r="B2" s="231"/>
      <c r="C2" s="231"/>
      <c r="D2" s="231"/>
      <c r="E2" s="231"/>
      <c r="F2" s="231"/>
      <c r="G2" s="231"/>
      <c r="H2" s="231"/>
      <c r="I2" s="231"/>
      <c r="J2" s="231"/>
      <c r="K2" s="231"/>
      <c r="L2" s="231"/>
      <c r="M2" s="231"/>
      <c r="N2" s="231"/>
      <c r="O2" s="231"/>
      <c r="P2" s="231"/>
    </row>
    <row r="3" spans="1:130" s="28" customFormat="1" ht="23.25" customHeight="1" thickBot="1" x14ac:dyDescent="0.3">
      <c r="A3" s="45"/>
      <c r="B3" s="140"/>
      <c r="C3" s="45"/>
      <c r="D3" s="45"/>
      <c r="E3" s="45"/>
      <c r="F3" s="45"/>
      <c r="G3" s="45"/>
      <c r="H3" s="45"/>
      <c r="I3" s="45"/>
      <c r="J3" s="45"/>
      <c r="K3" s="45"/>
      <c r="L3" s="45"/>
      <c r="M3" s="45"/>
      <c r="N3" s="45"/>
      <c r="O3" s="45"/>
      <c r="P3" s="53"/>
      <c r="Q3" s="29"/>
      <c r="R3" s="29"/>
    </row>
    <row r="4" spans="1:130" s="30" customFormat="1" ht="57" customHeight="1" x14ac:dyDescent="0.25">
      <c r="A4" s="243" t="s">
        <v>23</v>
      </c>
      <c r="B4" s="245" t="s">
        <v>59</v>
      </c>
      <c r="C4" s="239" t="s">
        <v>309</v>
      </c>
      <c r="D4" s="240"/>
      <c r="E4" s="241"/>
      <c r="F4" s="247" t="s">
        <v>63</v>
      </c>
      <c r="G4" s="248"/>
      <c r="H4" s="248"/>
      <c r="I4" s="248"/>
      <c r="J4" s="249"/>
      <c r="K4" s="242" t="s">
        <v>68</v>
      </c>
      <c r="L4" s="242"/>
      <c r="M4" s="242"/>
      <c r="N4" s="242"/>
      <c r="O4" s="235" t="s">
        <v>71</v>
      </c>
      <c r="P4" s="237" t="s">
        <v>74</v>
      </c>
      <c r="Q4" s="31"/>
      <c r="R4" s="31"/>
    </row>
    <row r="5" spans="1:130" s="30" customFormat="1" ht="130.5" customHeight="1" x14ac:dyDescent="0.25">
      <c r="A5" s="244"/>
      <c r="B5" s="246"/>
      <c r="C5" s="143" t="s">
        <v>310</v>
      </c>
      <c r="D5" s="143" t="s">
        <v>60</v>
      </c>
      <c r="E5" s="179" t="s">
        <v>61</v>
      </c>
      <c r="F5" s="179" t="s">
        <v>26</v>
      </c>
      <c r="G5" s="143" t="s">
        <v>311</v>
      </c>
      <c r="H5" s="143" t="s">
        <v>312</v>
      </c>
      <c r="I5" s="143" t="s">
        <v>65</v>
      </c>
      <c r="J5" s="143" t="s">
        <v>66</v>
      </c>
      <c r="K5" s="143" t="s">
        <v>72</v>
      </c>
      <c r="L5" s="51" t="s">
        <v>313</v>
      </c>
      <c r="M5" s="51" t="s">
        <v>314</v>
      </c>
      <c r="N5" s="51" t="s">
        <v>69</v>
      </c>
      <c r="O5" s="236"/>
      <c r="P5" s="238"/>
      <c r="Q5" s="31"/>
      <c r="R5" s="31"/>
    </row>
    <row r="6" spans="1:130" s="26" customFormat="1" ht="63" x14ac:dyDescent="0.25">
      <c r="A6" s="142"/>
      <c r="B6" s="143">
        <v>1</v>
      </c>
      <c r="C6" s="143">
        <v>2</v>
      </c>
      <c r="D6" s="143">
        <v>3</v>
      </c>
      <c r="E6" s="143" t="s">
        <v>62</v>
      </c>
      <c r="F6" s="143">
        <v>5</v>
      </c>
      <c r="G6" s="143">
        <v>6</v>
      </c>
      <c r="H6" s="143">
        <v>7</v>
      </c>
      <c r="I6" s="143" t="s">
        <v>64</v>
      </c>
      <c r="J6" s="143" t="s">
        <v>67</v>
      </c>
      <c r="K6" s="143">
        <v>10</v>
      </c>
      <c r="L6" s="143">
        <v>11</v>
      </c>
      <c r="M6" s="143">
        <v>12</v>
      </c>
      <c r="N6" s="143" t="s">
        <v>70</v>
      </c>
      <c r="O6" s="137" t="s">
        <v>108</v>
      </c>
      <c r="P6" s="138">
        <v>15</v>
      </c>
      <c r="Q6" s="37"/>
      <c r="R6" s="37"/>
      <c r="S6" s="37"/>
      <c r="T6" s="37"/>
      <c r="U6" s="37"/>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3"/>
    </row>
    <row r="7" spans="1:130" s="30" customFormat="1" ht="58.5" customHeight="1" x14ac:dyDescent="0.25">
      <c r="A7" s="224">
        <v>1</v>
      </c>
      <c r="B7" s="215" t="s">
        <v>287</v>
      </c>
      <c r="C7" s="73">
        <v>2</v>
      </c>
      <c r="D7" s="73">
        <v>2</v>
      </c>
      <c r="E7" s="73">
        <f>D7/C7*100</f>
        <v>100</v>
      </c>
      <c r="F7" s="129" t="s">
        <v>29</v>
      </c>
      <c r="G7" s="75">
        <f>G11</f>
        <v>65</v>
      </c>
      <c r="H7" s="75">
        <f>H11</f>
        <v>58</v>
      </c>
      <c r="I7" s="75">
        <f>H7/G7*100</f>
        <v>89.230769230769241</v>
      </c>
      <c r="J7" s="76">
        <f>E7/I7*100</f>
        <v>112.06896551724137</v>
      </c>
      <c r="K7" s="109" t="s">
        <v>109</v>
      </c>
      <c r="L7" s="51">
        <v>160</v>
      </c>
      <c r="M7" s="177">
        <v>126</v>
      </c>
      <c r="N7" s="41">
        <f>L7/M7*100</f>
        <v>126.98412698412697</v>
      </c>
      <c r="O7" s="216">
        <f>N13*J7/100</f>
        <v>257.0618956394818</v>
      </c>
      <c r="P7" s="219" t="s">
        <v>103</v>
      </c>
      <c r="Q7" s="35"/>
      <c r="R7" s="35"/>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row>
    <row r="8" spans="1:130" s="30" customFormat="1" ht="45.75" customHeight="1" x14ac:dyDescent="0.25">
      <c r="A8" s="192"/>
      <c r="B8" s="195"/>
      <c r="C8" s="203" t="s">
        <v>315</v>
      </c>
      <c r="D8" s="204"/>
      <c r="E8" s="205"/>
      <c r="F8" s="250" t="s">
        <v>76</v>
      </c>
      <c r="G8" s="252">
        <v>0</v>
      </c>
      <c r="H8" s="252">
        <v>0</v>
      </c>
      <c r="I8" s="254"/>
      <c r="J8" s="256"/>
      <c r="K8" s="110" t="s">
        <v>167</v>
      </c>
      <c r="L8" s="51">
        <v>11</v>
      </c>
      <c r="M8" s="177">
        <v>28</v>
      </c>
      <c r="N8" s="41">
        <f t="shared" ref="N8:N12" si="0">L8/M8*100</f>
        <v>39.285714285714285</v>
      </c>
      <c r="O8" s="198"/>
      <c r="P8" s="220"/>
      <c r="Q8" s="31"/>
      <c r="R8" s="31"/>
    </row>
    <row r="9" spans="1:130" s="30" customFormat="1" ht="31.5" x14ac:dyDescent="0.25">
      <c r="A9" s="192"/>
      <c r="B9" s="195"/>
      <c r="C9" s="206"/>
      <c r="D9" s="207"/>
      <c r="E9" s="208"/>
      <c r="F9" s="251"/>
      <c r="G9" s="253"/>
      <c r="H9" s="253"/>
      <c r="I9" s="255"/>
      <c r="J9" s="257"/>
      <c r="K9" s="110" t="s">
        <v>168</v>
      </c>
      <c r="L9" s="51">
        <v>5</v>
      </c>
      <c r="M9" s="177">
        <v>1</v>
      </c>
      <c r="N9" s="41">
        <f t="shared" si="0"/>
        <v>500</v>
      </c>
      <c r="O9" s="198"/>
      <c r="P9" s="220"/>
      <c r="Q9" s="31"/>
      <c r="R9" s="31"/>
    </row>
    <row r="10" spans="1:130" s="30" customFormat="1" ht="67.5" customHeight="1" x14ac:dyDescent="0.25">
      <c r="A10" s="192"/>
      <c r="B10" s="195"/>
      <c r="C10" s="206"/>
      <c r="D10" s="207"/>
      <c r="E10" s="208"/>
      <c r="F10" s="77" t="s">
        <v>75</v>
      </c>
      <c r="G10" s="130" t="s">
        <v>79</v>
      </c>
      <c r="H10" s="130" t="s">
        <v>79</v>
      </c>
      <c r="I10" s="75"/>
      <c r="J10" s="93"/>
      <c r="K10" s="109" t="s">
        <v>110</v>
      </c>
      <c r="L10" s="51">
        <v>24</v>
      </c>
      <c r="M10" s="177">
        <v>20</v>
      </c>
      <c r="N10" s="41">
        <f t="shared" si="0"/>
        <v>120</v>
      </c>
      <c r="O10" s="198"/>
      <c r="P10" s="220"/>
      <c r="Q10" s="31"/>
      <c r="R10" s="31"/>
    </row>
    <row r="11" spans="1:130" s="30" customFormat="1" ht="75" customHeight="1" x14ac:dyDescent="0.25">
      <c r="A11" s="192"/>
      <c r="B11" s="195"/>
      <c r="C11" s="206"/>
      <c r="D11" s="207"/>
      <c r="E11" s="208"/>
      <c r="F11" s="77" t="s">
        <v>77</v>
      </c>
      <c r="G11" s="92">
        <v>65</v>
      </c>
      <c r="H11" s="92">
        <v>58</v>
      </c>
      <c r="I11" s="75">
        <f>H11/G11*100</f>
        <v>89.230769230769241</v>
      </c>
      <c r="J11" s="91">
        <f>E7/I11*100</f>
        <v>112.06896551724137</v>
      </c>
      <c r="K11" s="109" t="s">
        <v>111</v>
      </c>
      <c r="L11" s="51">
        <v>1</v>
      </c>
      <c r="M11" s="177">
        <v>5</v>
      </c>
      <c r="N11" s="41">
        <f t="shared" si="0"/>
        <v>20</v>
      </c>
      <c r="O11" s="198"/>
      <c r="P11" s="220"/>
      <c r="Q11" s="31"/>
      <c r="R11" s="31"/>
    </row>
    <row r="12" spans="1:130" s="30" customFormat="1" ht="77.25" customHeight="1" x14ac:dyDescent="0.25">
      <c r="A12" s="192"/>
      <c r="B12" s="195"/>
      <c r="C12" s="206"/>
      <c r="D12" s="207"/>
      <c r="E12" s="208"/>
      <c r="F12" s="94" t="s">
        <v>78</v>
      </c>
      <c r="G12" s="92" t="s">
        <v>79</v>
      </c>
      <c r="H12" s="92" t="s">
        <v>79</v>
      </c>
      <c r="I12" s="75"/>
      <c r="J12" s="93"/>
      <c r="K12" s="109" t="s">
        <v>112</v>
      </c>
      <c r="L12" s="51">
        <v>57</v>
      </c>
      <c r="M12" s="177">
        <v>10</v>
      </c>
      <c r="N12" s="41">
        <f t="shared" si="0"/>
        <v>570</v>
      </c>
      <c r="O12" s="198"/>
      <c r="P12" s="220"/>
      <c r="Q12" s="32"/>
      <c r="R12" s="31"/>
    </row>
    <row r="13" spans="1:130" ht="34.5" customHeight="1" thickBot="1" x14ac:dyDescent="0.3">
      <c r="A13" s="193"/>
      <c r="B13" s="196"/>
      <c r="C13" s="209"/>
      <c r="D13" s="210"/>
      <c r="E13" s="211"/>
      <c r="F13" s="95"/>
      <c r="G13" s="96"/>
      <c r="H13" s="96"/>
      <c r="I13" s="96"/>
      <c r="J13" s="97"/>
      <c r="K13" s="232" t="s">
        <v>73</v>
      </c>
      <c r="L13" s="233"/>
      <c r="M13" s="234"/>
      <c r="N13" s="111">
        <f>SUM(N7:N12)/6</f>
        <v>229.37830687830686</v>
      </c>
      <c r="O13" s="199"/>
      <c r="P13" s="221"/>
    </row>
    <row r="14" spans="1:130" s="30" customFormat="1" ht="120" x14ac:dyDescent="0.25">
      <c r="A14" s="224">
        <v>2</v>
      </c>
      <c r="B14" s="215" t="s">
        <v>153</v>
      </c>
      <c r="C14" s="73">
        <v>25</v>
      </c>
      <c r="D14" s="73">
        <v>25</v>
      </c>
      <c r="E14" s="98">
        <f>D14/C14*100</f>
        <v>100</v>
      </c>
      <c r="F14" s="74" t="s">
        <v>29</v>
      </c>
      <c r="G14" s="75">
        <f>SUM(G15:G18)</f>
        <v>43984.230810000001</v>
      </c>
      <c r="H14" s="75">
        <f>SUM(H15:H18)</f>
        <v>37380.235679999998</v>
      </c>
      <c r="I14" s="75">
        <f>H14/G14*100</f>
        <v>84.985539116217637</v>
      </c>
      <c r="J14" s="76">
        <f>E14/I14*100</f>
        <v>117.66707729329116</v>
      </c>
      <c r="K14" s="113" t="s">
        <v>177</v>
      </c>
      <c r="L14" s="180">
        <v>1</v>
      </c>
      <c r="M14" s="149">
        <v>1</v>
      </c>
      <c r="N14" s="112">
        <f>M14/L14*100</f>
        <v>100</v>
      </c>
      <c r="O14" s="216">
        <f>N43*J14/100</f>
        <v>180.64239439713191</v>
      </c>
      <c r="P14" s="219" t="s">
        <v>103</v>
      </c>
      <c r="Q14" s="35"/>
      <c r="R14" s="35"/>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row>
    <row r="15" spans="1:130" s="30" customFormat="1" ht="57" customHeight="1" x14ac:dyDescent="0.25">
      <c r="A15" s="192"/>
      <c r="B15" s="195"/>
      <c r="C15" s="203" t="s">
        <v>328</v>
      </c>
      <c r="D15" s="204"/>
      <c r="E15" s="205"/>
      <c r="F15" s="77" t="s">
        <v>76</v>
      </c>
      <c r="G15" s="92"/>
      <c r="H15" s="92"/>
      <c r="I15" s="75" t="e">
        <f>H15/G15*100</f>
        <v>#DIV/0!</v>
      </c>
      <c r="J15" s="165" t="e">
        <f>E14*I15/100</f>
        <v>#DIV/0!</v>
      </c>
      <c r="K15" s="113" t="s">
        <v>178</v>
      </c>
      <c r="L15" s="181">
        <v>517.62</v>
      </c>
      <c r="M15" s="172">
        <v>859.4</v>
      </c>
      <c r="N15" s="112">
        <f t="shared" ref="N15:N16" si="1">M15/L15*100</f>
        <v>166.029133341061</v>
      </c>
      <c r="O15" s="198"/>
      <c r="P15" s="220"/>
      <c r="Q15" s="31"/>
      <c r="R15" s="31"/>
    </row>
    <row r="16" spans="1:130" s="30" customFormat="1" ht="105" x14ac:dyDescent="0.25">
      <c r="A16" s="192"/>
      <c r="B16" s="195"/>
      <c r="C16" s="206"/>
      <c r="D16" s="207"/>
      <c r="E16" s="208"/>
      <c r="F16" s="77" t="s">
        <v>75</v>
      </c>
      <c r="G16" s="92">
        <v>5627.6928500000004</v>
      </c>
      <c r="H16" s="92">
        <v>5627.6928500000004</v>
      </c>
      <c r="I16" s="75">
        <f>H16/G16*100</f>
        <v>100</v>
      </c>
      <c r="J16" s="91">
        <f>E14/I16*100</f>
        <v>100</v>
      </c>
      <c r="K16" s="114" t="s">
        <v>179</v>
      </c>
      <c r="L16" s="181">
        <v>37.700000000000003</v>
      </c>
      <c r="M16" s="172">
        <v>16.5</v>
      </c>
      <c r="N16" s="112">
        <f t="shared" si="1"/>
        <v>43.766578249336867</v>
      </c>
      <c r="O16" s="198"/>
      <c r="P16" s="220"/>
      <c r="Q16" s="31"/>
      <c r="R16" s="31"/>
    </row>
    <row r="17" spans="1:18" s="30" customFormat="1" ht="49.5" customHeight="1" x14ac:dyDescent="0.25">
      <c r="A17" s="192"/>
      <c r="B17" s="195"/>
      <c r="C17" s="206"/>
      <c r="D17" s="207"/>
      <c r="E17" s="208"/>
      <c r="F17" s="77" t="s">
        <v>77</v>
      </c>
      <c r="G17" s="154">
        <v>38356.537960000001</v>
      </c>
      <c r="H17" s="92">
        <v>31752.542829999999</v>
      </c>
      <c r="I17" s="75">
        <f>H17/G17*100</f>
        <v>82.782608959945875</v>
      </c>
      <c r="J17" s="91">
        <f>E14/I17*100</f>
        <v>120.79831894206754</v>
      </c>
      <c r="K17" s="115" t="s">
        <v>180</v>
      </c>
      <c r="L17" s="181">
        <v>102</v>
      </c>
      <c r="M17" s="172">
        <v>103.6</v>
      </c>
      <c r="N17" s="112">
        <f>M17/L17*100</f>
        <v>101.56862745098039</v>
      </c>
      <c r="O17" s="198"/>
      <c r="P17" s="220"/>
      <c r="Q17" s="31"/>
      <c r="R17" s="31"/>
    </row>
    <row r="18" spans="1:18" s="30" customFormat="1" ht="95.25" customHeight="1" x14ac:dyDescent="0.25">
      <c r="A18" s="192"/>
      <c r="B18" s="195"/>
      <c r="C18" s="206"/>
      <c r="D18" s="207"/>
      <c r="E18" s="208"/>
      <c r="F18" s="94" t="s">
        <v>78</v>
      </c>
      <c r="G18" s="92"/>
      <c r="H18" s="92"/>
      <c r="I18" s="75"/>
      <c r="J18" s="93"/>
      <c r="K18" s="115" t="s">
        <v>181</v>
      </c>
      <c r="L18" s="181">
        <v>5</v>
      </c>
      <c r="M18" s="172">
        <v>14.5</v>
      </c>
      <c r="N18" s="112">
        <f>M18/L18*100</f>
        <v>290</v>
      </c>
      <c r="O18" s="198"/>
      <c r="P18" s="220"/>
      <c r="Q18" s="32"/>
      <c r="R18" s="31"/>
    </row>
    <row r="19" spans="1:18" ht="47.25" customHeight="1" x14ac:dyDescent="0.25">
      <c r="A19" s="192"/>
      <c r="B19" s="195"/>
      <c r="C19" s="206"/>
      <c r="D19" s="207"/>
      <c r="E19" s="208"/>
      <c r="F19" s="103"/>
      <c r="G19" s="104">
        <v>42148.877999999997</v>
      </c>
      <c r="H19" s="104"/>
      <c r="I19" s="104"/>
      <c r="J19" s="105"/>
      <c r="K19" s="116" t="s">
        <v>182</v>
      </c>
      <c r="L19" s="40">
        <v>15</v>
      </c>
      <c r="M19" s="40">
        <v>1</v>
      </c>
      <c r="N19" s="112">
        <f>L19/1*100</f>
        <v>1500</v>
      </c>
      <c r="O19" s="198"/>
      <c r="P19" s="220"/>
    </row>
    <row r="20" spans="1:18" ht="110.25" x14ac:dyDescent="0.25">
      <c r="A20" s="192"/>
      <c r="B20" s="195"/>
      <c r="C20" s="206"/>
      <c r="D20" s="207"/>
      <c r="E20" s="208"/>
      <c r="F20" s="106"/>
      <c r="G20" s="107"/>
      <c r="H20" s="107"/>
      <c r="I20" s="107"/>
      <c r="J20" s="108"/>
      <c r="K20" s="89" t="s">
        <v>183</v>
      </c>
      <c r="L20" s="40">
        <v>0</v>
      </c>
      <c r="M20" s="40">
        <v>0</v>
      </c>
      <c r="N20" s="112">
        <v>0</v>
      </c>
      <c r="O20" s="198"/>
      <c r="P20" s="220"/>
    </row>
    <row r="21" spans="1:18" ht="78.75" x14ac:dyDescent="0.25">
      <c r="A21" s="192"/>
      <c r="B21" s="195"/>
      <c r="C21" s="206"/>
      <c r="D21" s="207"/>
      <c r="E21" s="208"/>
      <c r="F21" s="106"/>
      <c r="G21" s="107"/>
      <c r="H21" s="107"/>
      <c r="I21" s="107"/>
      <c r="J21" s="108"/>
      <c r="K21" s="89" t="s">
        <v>184</v>
      </c>
      <c r="L21" s="40">
        <v>100</v>
      </c>
      <c r="M21" s="40">
        <v>100</v>
      </c>
      <c r="N21" s="112">
        <f t="shared" ref="N21:N42" si="2">M21/L21*100</f>
        <v>100</v>
      </c>
      <c r="O21" s="198"/>
      <c r="P21" s="220"/>
    </row>
    <row r="22" spans="1:18" ht="45" x14ac:dyDescent="0.25">
      <c r="A22" s="192"/>
      <c r="B22" s="195"/>
      <c r="C22" s="206"/>
      <c r="D22" s="207"/>
      <c r="E22" s="208"/>
      <c r="F22" s="106"/>
      <c r="G22" s="107"/>
      <c r="H22" s="107"/>
      <c r="I22" s="107"/>
      <c r="J22" s="108"/>
      <c r="K22" s="114" t="s">
        <v>231</v>
      </c>
      <c r="L22" s="40">
        <v>80</v>
      </c>
      <c r="M22" s="40">
        <v>87.5</v>
      </c>
      <c r="N22" s="112">
        <f t="shared" si="2"/>
        <v>109.375</v>
      </c>
      <c r="O22" s="198"/>
      <c r="P22" s="220"/>
    </row>
    <row r="23" spans="1:18" ht="45" x14ac:dyDescent="0.25">
      <c r="A23" s="192"/>
      <c r="B23" s="195"/>
      <c r="C23" s="206"/>
      <c r="D23" s="207"/>
      <c r="E23" s="208"/>
      <c r="F23" s="106"/>
      <c r="G23" s="107"/>
      <c r="H23" s="107"/>
      <c r="I23" s="107"/>
      <c r="J23" s="108"/>
      <c r="K23" s="114" t="s">
        <v>185</v>
      </c>
      <c r="L23" s="182">
        <v>30.2</v>
      </c>
      <c r="M23" s="40">
        <v>50.9</v>
      </c>
      <c r="N23" s="112">
        <f t="shared" si="2"/>
        <v>168.54304635761591</v>
      </c>
      <c r="O23" s="198"/>
      <c r="P23" s="220"/>
    </row>
    <row r="24" spans="1:18" ht="75" x14ac:dyDescent="0.25">
      <c r="A24" s="192"/>
      <c r="B24" s="195"/>
      <c r="C24" s="206"/>
      <c r="D24" s="207"/>
      <c r="E24" s="208"/>
      <c r="F24" s="106"/>
      <c r="G24" s="107"/>
      <c r="H24" s="107"/>
      <c r="I24" s="107"/>
      <c r="J24" s="108"/>
      <c r="K24" s="114" t="s">
        <v>186</v>
      </c>
      <c r="L24" s="40">
        <v>207</v>
      </c>
      <c r="M24" s="40">
        <v>288</v>
      </c>
      <c r="N24" s="112">
        <f t="shared" si="2"/>
        <v>139.13043478260869</v>
      </c>
      <c r="O24" s="198"/>
      <c r="P24" s="220"/>
    </row>
    <row r="25" spans="1:18" ht="108.75" customHeight="1" x14ac:dyDescent="0.25">
      <c r="A25" s="192"/>
      <c r="B25" s="195"/>
      <c r="C25" s="206"/>
      <c r="D25" s="207"/>
      <c r="E25" s="208"/>
      <c r="F25" s="106"/>
      <c r="G25" s="107"/>
      <c r="H25" s="107"/>
      <c r="I25" s="107"/>
      <c r="J25" s="108"/>
      <c r="K25" s="114" t="s">
        <v>187</v>
      </c>
      <c r="L25" s="40">
        <v>8</v>
      </c>
      <c r="M25" s="40">
        <v>26.4</v>
      </c>
      <c r="N25" s="112">
        <f t="shared" si="2"/>
        <v>330</v>
      </c>
      <c r="O25" s="198"/>
      <c r="P25" s="220"/>
    </row>
    <row r="26" spans="1:18" ht="66.75" customHeight="1" x14ac:dyDescent="0.25">
      <c r="A26" s="192"/>
      <c r="B26" s="195"/>
      <c r="C26" s="206"/>
      <c r="D26" s="207"/>
      <c r="E26" s="208"/>
      <c r="F26" s="106"/>
      <c r="G26" s="107"/>
      <c r="H26" s="107"/>
      <c r="I26" s="107"/>
      <c r="J26" s="108"/>
      <c r="K26" s="114" t="s">
        <v>188</v>
      </c>
      <c r="L26" s="40">
        <v>2</v>
      </c>
      <c r="M26" s="40">
        <v>2</v>
      </c>
      <c r="N26" s="112">
        <f t="shared" si="2"/>
        <v>100</v>
      </c>
      <c r="O26" s="198"/>
      <c r="P26" s="220"/>
    </row>
    <row r="27" spans="1:18" ht="167.25" customHeight="1" x14ac:dyDescent="0.25">
      <c r="A27" s="192"/>
      <c r="B27" s="195"/>
      <c r="C27" s="206"/>
      <c r="D27" s="207"/>
      <c r="E27" s="208"/>
      <c r="F27" s="106"/>
      <c r="G27" s="107"/>
      <c r="H27" s="107"/>
      <c r="I27" s="107"/>
      <c r="J27" s="108"/>
      <c r="K27" s="114" t="s">
        <v>189</v>
      </c>
      <c r="L27" s="40">
        <v>3</v>
      </c>
      <c r="M27" s="40">
        <v>3</v>
      </c>
      <c r="N27" s="112">
        <f t="shared" si="2"/>
        <v>100</v>
      </c>
      <c r="O27" s="198"/>
      <c r="P27" s="220"/>
    </row>
    <row r="28" spans="1:18" ht="120" x14ac:dyDescent="0.25">
      <c r="A28" s="192"/>
      <c r="B28" s="195"/>
      <c r="C28" s="206"/>
      <c r="D28" s="207"/>
      <c r="E28" s="208"/>
      <c r="F28" s="106"/>
      <c r="G28" s="107"/>
      <c r="H28" s="107"/>
      <c r="I28" s="107"/>
      <c r="J28" s="108"/>
      <c r="K28" s="114" t="s">
        <v>190</v>
      </c>
      <c r="L28" s="40">
        <v>8</v>
      </c>
      <c r="M28" s="40">
        <v>6.1</v>
      </c>
      <c r="N28" s="112">
        <f t="shared" si="2"/>
        <v>76.25</v>
      </c>
      <c r="O28" s="198"/>
      <c r="P28" s="220"/>
    </row>
    <row r="29" spans="1:18" ht="85.5" customHeight="1" x14ac:dyDescent="0.25">
      <c r="A29" s="192"/>
      <c r="B29" s="195"/>
      <c r="C29" s="206"/>
      <c r="D29" s="207"/>
      <c r="E29" s="208"/>
      <c r="F29" s="106"/>
      <c r="G29" s="107"/>
      <c r="H29" s="107"/>
      <c r="I29" s="107"/>
      <c r="J29" s="108"/>
      <c r="K29" s="114" t="s">
        <v>191</v>
      </c>
      <c r="L29" s="40">
        <v>95</v>
      </c>
      <c r="M29" s="40">
        <v>95</v>
      </c>
      <c r="N29" s="112">
        <f t="shared" si="2"/>
        <v>100</v>
      </c>
      <c r="O29" s="198"/>
      <c r="P29" s="220"/>
    </row>
    <row r="30" spans="1:18" ht="45" x14ac:dyDescent="0.25">
      <c r="A30" s="192"/>
      <c r="B30" s="195"/>
      <c r="C30" s="206"/>
      <c r="D30" s="207"/>
      <c r="E30" s="208"/>
      <c r="F30" s="106"/>
      <c r="G30" s="107"/>
      <c r="H30" s="107"/>
      <c r="I30" s="107"/>
      <c r="J30" s="108"/>
      <c r="K30" s="114" t="s">
        <v>192</v>
      </c>
      <c r="L30" s="40">
        <v>2</v>
      </c>
      <c r="M30" s="40">
        <v>6</v>
      </c>
      <c r="N30" s="112">
        <f t="shared" si="2"/>
        <v>300</v>
      </c>
      <c r="O30" s="198"/>
      <c r="P30" s="220"/>
    </row>
    <row r="31" spans="1:18" ht="135" x14ac:dyDescent="0.25">
      <c r="A31" s="192"/>
      <c r="B31" s="195"/>
      <c r="C31" s="206"/>
      <c r="D31" s="207"/>
      <c r="E31" s="208"/>
      <c r="F31" s="106"/>
      <c r="G31" s="107"/>
      <c r="H31" s="107"/>
      <c r="I31" s="107"/>
      <c r="J31" s="108"/>
      <c r="K31" s="114" t="s">
        <v>193</v>
      </c>
      <c r="L31" s="40">
        <v>25</v>
      </c>
      <c r="M31" s="40">
        <v>25</v>
      </c>
      <c r="N31" s="112">
        <f t="shared" si="2"/>
        <v>100</v>
      </c>
      <c r="O31" s="198"/>
      <c r="P31" s="220"/>
    </row>
    <row r="32" spans="1:18" ht="135" x14ac:dyDescent="0.25">
      <c r="A32" s="192"/>
      <c r="B32" s="195"/>
      <c r="C32" s="206"/>
      <c r="D32" s="207"/>
      <c r="E32" s="208"/>
      <c r="F32" s="106"/>
      <c r="G32" s="107"/>
      <c r="H32" s="107"/>
      <c r="I32" s="107"/>
      <c r="J32" s="108"/>
      <c r="K32" s="114" t="s">
        <v>194</v>
      </c>
      <c r="L32" s="40">
        <v>2</v>
      </c>
      <c r="M32" s="40">
        <v>2</v>
      </c>
      <c r="N32" s="112">
        <f t="shared" si="2"/>
        <v>100</v>
      </c>
      <c r="O32" s="198"/>
      <c r="P32" s="220"/>
    </row>
    <row r="33" spans="1:129" ht="42" customHeight="1" x14ac:dyDescent="0.25">
      <c r="A33" s="192"/>
      <c r="B33" s="195"/>
      <c r="C33" s="206"/>
      <c r="D33" s="207"/>
      <c r="E33" s="208"/>
      <c r="F33" s="106"/>
      <c r="G33" s="107"/>
      <c r="H33" s="107"/>
      <c r="I33" s="107"/>
      <c r="J33" s="108"/>
      <c r="K33" s="114" t="s">
        <v>195</v>
      </c>
      <c r="L33" s="40">
        <v>3</v>
      </c>
      <c r="M33" s="40">
        <v>3</v>
      </c>
      <c r="N33" s="112">
        <f t="shared" si="2"/>
        <v>100</v>
      </c>
      <c r="O33" s="198"/>
      <c r="P33" s="220"/>
    </row>
    <row r="34" spans="1:129" ht="51.75" customHeight="1" x14ac:dyDescent="0.25">
      <c r="A34" s="192"/>
      <c r="B34" s="195"/>
      <c r="C34" s="206"/>
      <c r="D34" s="207"/>
      <c r="E34" s="208"/>
      <c r="F34" s="106"/>
      <c r="G34" s="107"/>
      <c r="H34" s="107"/>
      <c r="I34" s="107"/>
      <c r="J34" s="108"/>
      <c r="K34" s="114" t="s">
        <v>196</v>
      </c>
      <c r="L34" s="40">
        <v>20</v>
      </c>
      <c r="M34" s="40">
        <v>21</v>
      </c>
      <c r="N34" s="112">
        <f t="shared" si="2"/>
        <v>105</v>
      </c>
      <c r="O34" s="198"/>
      <c r="P34" s="220"/>
    </row>
    <row r="35" spans="1:129" ht="165.75" customHeight="1" x14ac:dyDescent="0.25">
      <c r="A35" s="192"/>
      <c r="B35" s="195"/>
      <c r="C35" s="206"/>
      <c r="D35" s="207"/>
      <c r="E35" s="208"/>
      <c r="F35" s="106"/>
      <c r="G35" s="107"/>
      <c r="H35" s="107"/>
      <c r="I35" s="107"/>
      <c r="J35" s="108"/>
      <c r="K35" s="114" t="s">
        <v>197</v>
      </c>
      <c r="L35" s="40">
        <v>95</v>
      </c>
      <c r="M35" s="40">
        <v>91.1</v>
      </c>
      <c r="N35" s="112">
        <f t="shared" si="2"/>
        <v>95.89473684210526</v>
      </c>
      <c r="O35" s="198"/>
      <c r="P35" s="220"/>
    </row>
    <row r="36" spans="1:129" ht="110.25" customHeight="1" x14ac:dyDescent="0.25">
      <c r="A36" s="192"/>
      <c r="B36" s="195"/>
      <c r="C36" s="206"/>
      <c r="D36" s="207"/>
      <c r="E36" s="208"/>
      <c r="F36" s="106"/>
      <c r="G36" s="107"/>
      <c r="H36" s="107"/>
      <c r="I36" s="107"/>
      <c r="J36" s="108"/>
      <c r="K36" s="114" t="s">
        <v>198</v>
      </c>
      <c r="L36" s="40">
        <v>10</v>
      </c>
      <c r="M36" s="40">
        <v>7.3</v>
      </c>
      <c r="N36" s="112">
        <f>M36/L36*100</f>
        <v>73</v>
      </c>
      <c r="O36" s="198"/>
      <c r="P36" s="220"/>
    </row>
    <row r="37" spans="1:129" ht="110.25" customHeight="1" x14ac:dyDescent="0.25">
      <c r="A37" s="192"/>
      <c r="B37" s="195"/>
      <c r="C37" s="206"/>
      <c r="D37" s="207"/>
      <c r="E37" s="208"/>
      <c r="F37" s="106"/>
      <c r="G37" s="107"/>
      <c r="H37" s="107"/>
      <c r="I37" s="107"/>
      <c r="J37" s="108"/>
      <c r="K37" s="114" t="s">
        <v>242</v>
      </c>
      <c r="L37" s="40">
        <v>0</v>
      </c>
      <c r="M37" s="40">
        <v>0</v>
      </c>
      <c r="N37" s="112">
        <v>0</v>
      </c>
      <c r="O37" s="198"/>
      <c r="P37" s="220"/>
    </row>
    <row r="38" spans="1:129" ht="124.5" customHeight="1" x14ac:dyDescent="0.25">
      <c r="A38" s="192"/>
      <c r="B38" s="195"/>
      <c r="C38" s="206"/>
      <c r="D38" s="207"/>
      <c r="E38" s="208"/>
      <c r="F38" s="106"/>
      <c r="G38" s="107"/>
      <c r="H38" s="107"/>
      <c r="I38" s="107"/>
      <c r="J38" s="108"/>
      <c r="K38" s="114" t="s">
        <v>307</v>
      </c>
      <c r="L38" s="40">
        <v>0</v>
      </c>
      <c r="M38" s="40">
        <v>0</v>
      </c>
      <c r="N38" s="117">
        <v>0</v>
      </c>
      <c r="O38" s="198"/>
      <c r="P38" s="220"/>
    </row>
    <row r="39" spans="1:129" ht="124.5" customHeight="1" x14ac:dyDescent="0.25">
      <c r="A39" s="192"/>
      <c r="B39" s="195"/>
      <c r="C39" s="206"/>
      <c r="D39" s="207"/>
      <c r="E39" s="208"/>
      <c r="F39" s="106"/>
      <c r="G39" s="107"/>
      <c r="H39" s="107"/>
      <c r="I39" s="107"/>
      <c r="J39" s="108"/>
      <c r="K39" s="114" t="s">
        <v>243</v>
      </c>
      <c r="L39" s="40">
        <v>100</v>
      </c>
      <c r="M39" s="40">
        <v>100</v>
      </c>
      <c r="N39" s="117">
        <f t="shared" si="2"/>
        <v>100</v>
      </c>
      <c r="O39" s="198"/>
      <c r="P39" s="220"/>
    </row>
    <row r="40" spans="1:129" ht="105" x14ac:dyDescent="0.25">
      <c r="A40" s="192"/>
      <c r="B40" s="195"/>
      <c r="C40" s="206"/>
      <c r="D40" s="207"/>
      <c r="E40" s="208"/>
      <c r="F40" s="106"/>
      <c r="G40" s="107"/>
      <c r="H40" s="107"/>
      <c r="I40" s="107"/>
      <c r="J40" s="108"/>
      <c r="K40" s="114" t="s">
        <v>244</v>
      </c>
      <c r="L40" s="40">
        <v>90</v>
      </c>
      <c r="M40" s="40">
        <v>90</v>
      </c>
      <c r="N40" s="117">
        <f t="shared" si="2"/>
        <v>100</v>
      </c>
      <c r="O40" s="198"/>
      <c r="P40" s="220"/>
    </row>
    <row r="41" spans="1:129" ht="80.25" customHeight="1" x14ac:dyDescent="0.25">
      <c r="A41" s="192"/>
      <c r="B41" s="195"/>
      <c r="C41" s="206"/>
      <c r="D41" s="207"/>
      <c r="E41" s="208"/>
      <c r="F41" s="106"/>
      <c r="G41" s="107"/>
      <c r="H41" s="107"/>
      <c r="I41" s="107"/>
      <c r="J41" s="108"/>
      <c r="K41" s="114" t="s">
        <v>245</v>
      </c>
      <c r="L41" s="40">
        <v>100</v>
      </c>
      <c r="M41" s="40">
        <v>100</v>
      </c>
      <c r="N41" s="117">
        <f t="shared" si="2"/>
        <v>100</v>
      </c>
      <c r="O41" s="198"/>
      <c r="P41" s="220"/>
    </row>
    <row r="42" spans="1:129" ht="105" x14ac:dyDescent="0.25">
      <c r="A42" s="192"/>
      <c r="B42" s="195"/>
      <c r="C42" s="206"/>
      <c r="D42" s="207"/>
      <c r="E42" s="208"/>
      <c r="F42" s="106"/>
      <c r="G42" s="107"/>
      <c r="H42" s="107"/>
      <c r="I42" s="107"/>
      <c r="J42" s="108"/>
      <c r="K42" s="114" t="s">
        <v>246</v>
      </c>
      <c r="L42" s="40">
        <v>100</v>
      </c>
      <c r="M42" s="40">
        <v>100</v>
      </c>
      <c r="N42" s="117">
        <f t="shared" si="2"/>
        <v>100</v>
      </c>
      <c r="O42" s="198"/>
      <c r="P42" s="220"/>
    </row>
    <row r="43" spans="1:129" ht="24" customHeight="1" thickBot="1" x14ac:dyDescent="0.3">
      <c r="A43" s="193"/>
      <c r="B43" s="196"/>
      <c r="C43" s="209"/>
      <c r="D43" s="210"/>
      <c r="E43" s="211"/>
      <c r="F43" s="95"/>
      <c r="G43" s="96"/>
      <c r="H43" s="96"/>
      <c r="I43" s="96"/>
      <c r="J43" s="97"/>
      <c r="K43" s="212" t="s">
        <v>73</v>
      </c>
      <c r="L43" s="213"/>
      <c r="M43" s="214"/>
      <c r="N43" s="118">
        <f>SUM(N14:N36)/28</f>
        <v>153.51991275084669</v>
      </c>
      <c r="O43" s="199"/>
      <c r="P43" s="221"/>
    </row>
    <row r="44" spans="1:129" s="30" customFormat="1" ht="53.45" customHeight="1" x14ac:dyDescent="0.25">
      <c r="A44" s="224">
        <v>3</v>
      </c>
      <c r="B44" s="215" t="s">
        <v>154</v>
      </c>
      <c r="C44" s="73">
        <v>1</v>
      </c>
      <c r="D44" s="73">
        <v>1</v>
      </c>
      <c r="E44" s="73">
        <f>D44/C44*100</f>
        <v>100</v>
      </c>
      <c r="F44" s="74" t="s">
        <v>29</v>
      </c>
      <c r="G44" s="75">
        <f>SUM(G45:G48)</f>
        <v>666.23599999999999</v>
      </c>
      <c r="H44" s="75">
        <f>SUM(H45:H48)</f>
        <v>582.43600000000004</v>
      </c>
      <c r="I44" s="75">
        <f>H44/G44*100</f>
        <v>87.421874530946994</v>
      </c>
      <c r="J44" s="76">
        <f>E44/I44*100</f>
        <v>114.38784690506768</v>
      </c>
      <c r="K44" s="56" t="s">
        <v>94</v>
      </c>
      <c r="L44" s="51">
        <v>1</v>
      </c>
      <c r="M44" s="51">
        <v>0.3</v>
      </c>
      <c r="N44" s="41">
        <f>M44/L44*100</f>
        <v>30</v>
      </c>
      <c r="O44" s="216">
        <f>N52*J44/100</f>
        <v>423.41420467390134</v>
      </c>
      <c r="P44" s="219" t="s">
        <v>103</v>
      </c>
      <c r="Q44" s="35"/>
      <c r="R44" s="35"/>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c r="CW44" s="36"/>
      <c r="CX44" s="36"/>
      <c r="CY44" s="36"/>
      <c r="CZ44" s="36"/>
      <c r="DA44" s="36"/>
      <c r="DB44" s="36"/>
      <c r="DC44" s="36"/>
      <c r="DD44" s="36"/>
      <c r="DE44" s="36"/>
      <c r="DF44" s="36"/>
      <c r="DG44" s="36"/>
      <c r="DH44" s="36"/>
      <c r="DI44" s="36"/>
      <c r="DJ44" s="36"/>
      <c r="DK44" s="36"/>
      <c r="DL44" s="36"/>
      <c r="DM44" s="36"/>
      <c r="DN44" s="36"/>
      <c r="DO44" s="36"/>
      <c r="DP44" s="36"/>
      <c r="DQ44" s="36"/>
      <c r="DR44" s="36"/>
      <c r="DS44" s="36"/>
      <c r="DT44" s="36"/>
      <c r="DU44" s="36"/>
      <c r="DV44" s="36"/>
      <c r="DW44" s="36"/>
      <c r="DX44" s="36"/>
      <c r="DY44" s="36"/>
    </row>
    <row r="45" spans="1:129" s="30" customFormat="1" ht="79.5" customHeight="1" x14ac:dyDescent="0.25">
      <c r="A45" s="192"/>
      <c r="B45" s="195"/>
      <c r="C45" s="203" t="s">
        <v>322</v>
      </c>
      <c r="D45" s="204"/>
      <c r="E45" s="205"/>
      <c r="F45" s="77" t="s">
        <v>76</v>
      </c>
      <c r="G45" s="92"/>
      <c r="H45" s="92"/>
      <c r="I45" s="75"/>
      <c r="J45" s="93"/>
      <c r="K45" s="56" t="s">
        <v>95</v>
      </c>
      <c r="L45" s="51">
        <v>8.1</v>
      </c>
      <c r="M45" s="51">
        <v>4.4000000000000004</v>
      </c>
      <c r="N45" s="41">
        <f t="shared" ref="N45:N51" si="3">M45/L45*100</f>
        <v>54.320987654320994</v>
      </c>
      <c r="O45" s="198"/>
      <c r="P45" s="220"/>
      <c r="Q45" s="31"/>
      <c r="R45" s="31"/>
    </row>
    <row r="46" spans="1:129" s="30" customFormat="1" ht="76.5" customHeight="1" x14ac:dyDescent="0.25">
      <c r="A46" s="192"/>
      <c r="B46" s="195"/>
      <c r="C46" s="206"/>
      <c r="D46" s="207"/>
      <c r="E46" s="208"/>
      <c r="F46" s="77" t="s">
        <v>75</v>
      </c>
      <c r="G46" s="92"/>
      <c r="H46" s="92"/>
      <c r="I46" s="75"/>
      <c r="J46" s="91"/>
      <c r="K46" s="61" t="s">
        <v>96</v>
      </c>
      <c r="L46" s="51">
        <v>5</v>
      </c>
      <c r="M46" s="51">
        <v>65.587000000000003</v>
      </c>
      <c r="N46" s="41">
        <f t="shared" si="3"/>
        <v>1311.74</v>
      </c>
      <c r="O46" s="198"/>
      <c r="P46" s="220"/>
      <c r="Q46" s="31"/>
      <c r="R46" s="31"/>
    </row>
    <row r="47" spans="1:129" s="30" customFormat="1" ht="65.25" customHeight="1" x14ac:dyDescent="0.25">
      <c r="A47" s="192"/>
      <c r="B47" s="195"/>
      <c r="C47" s="206"/>
      <c r="D47" s="207"/>
      <c r="E47" s="208"/>
      <c r="F47" s="77" t="s">
        <v>77</v>
      </c>
      <c r="G47" s="92">
        <v>666.23599999999999</v>
      </c>
      <c r="H47" s="92">
        <v>582.43600000000004</v>
      </c>
      <c r="I47" s="75">
        <f>H47/G47*100</f>
        <v>87.421874530946994</v>
      </c>
      <c r="J47" s="91">
        <f>E44/I47*100</f>
        <v>114.38784690506768</v>
      </c>
      <c r="K47" s="56" t="s">
        <v>97</v>
      </c>
      <c r="L47" s="51">
        <v>17.7</v>
      </c>
      <c r="M47" s="51">
        <v>277.03899999999999</v>
      </c>
      <c r="N47" s="41">
        <f t="shared" si="3"/>
        <v>1565.1920903954801</v>
      </c>
      <c r="O47" s="198"/>
      <c r="P47" s="220"/>
      <c r="Q47" s="31"/>
      <c r="R47" s="31"/>
    </row>
    <row r="48" spans="1:129" s="30" customFormat="1" ht="86.25" customHeight="1" x14ac:dyDescent="0.25">
      <c r="A48" s="192"/>
      <c r="B48" s="195"/>
      <c r="C48" s="206"/>
      <c r="D48" s="207"/>
      <c r="E48" s="208"/>
      <c r="F48" s="94" t="s">
        <v>78</v>
      </c>
      <c r="G48" s="92"/>
      <c r="H48" s="92"/>
      <c r="I48" s="75"/>
      <c r="J48" s="93"/>
      <c r="K48" s="56" t="s">
        <v>98</v>
      </c>
      <c r="L48" s="51">
        <v>0</v>
      </c>
      <c r="M48" s="51">
        <v>0</v>
      </c>
      <c r="N48" s="41">
        <v>0</v>
      </c>
      <c r="O48" s="198"/>
      <c r="P48" s="220"/>
      <c r="Q48" s="32"/>
      <c r="R48" s="31"/>
    </row>
    <row r="49" spans="1:16" ht="71.25" customHeight="1" x14ac:dyDescent="0.25">
      <c r="A49" s="192"/>
      <c r="B49" s="195"/>
      <c r="C49" s="206"/>
      <c r="D49" s="207"/>
      <c r="E49" s="208"/>
      <c r="F49" s="103"/>
      <c r="G49" s="104"/>
      <c r="H49" s="104"/>
      <c r="I49" s="104"/>
      <c r="J49" s="105"/>
      <c r="K49" s="56" t="s">
        <v>99</v>
      </c>
      <c r="L49" s="39">
        <v>0</v>
      </c>
      <c r="M49" s="39">
        <v>0</v>
      </c>
      <c r="N49" s="41">
        <v>0</v>
      </c>
      <c r="O49" s="198"/>
      <c r="P49" s="220"/>
    </row>
    <row r="50" spans="1:16" ht="66.75" customHeight="1" x14ac:dyDescent="0.25">
      <c r="A50" s="192"/>
      <c r="B50" s="195"/>
      <c r="C50" s="206"/>
      <c r="D50" s="207"/>
      <c r="E50" s="208"/>
      <c r="F50" s="106"/>
      <c r="G50" s="107"/>
      <c r="H50" s="107"/>
      <c r="I50" s="107"/>
      <c r="J50" s="108"/>
      <c r="K50" s="56" t="s">
        <v>100</v>
      </c>
      <c r="L50" s="39">
        <v>1</v>
      </c>
      <c r="M50" s="39">
        <v>0</v>
      </c>
      <c r="N50" s="41">
        <f t="shared" si="3"/>
        <v>0</v>
      </c>
      <c r="O50" s="198"/>
      <c r="P50" s="220"/>
    </row>
    <row r="51" spans="1:16" ht="63.75" customHeight="1" x14ac:dyDescent="0.25">
      <c r="A51" s="192"/>
      <c r="B51" s="195"/>
      <c r="C51" s="206"/>
      <c r="D51" s="207"/>
      <c r="E51" s="208"/>
      <c r="F51" s="106"/>
      <c r="G51" s="107"/>
      <c r="H51" s="107"/>
      <c r="I51" s="107"/>
      <c r="J51" s="108"/>
      <c r="K51" s="56" t="s">
        <v>101</v>
      </c>
      <c r="L51" s="39">
        <v>7.1</v>
      </c>
      <c r="M51" s="39">
        <v>0</v>
      </c>
      <c r="N51" s="41">
        <f t="shared" si="3"/>
        <v>0</v>
      </c>
      <c r="O51" s="198"/>
      <c r="P51" s="220"/>
    </row>
    <row r="52" spans="1:16" ht="40.9" customHeight="1" thickBot="1" x14ac:dyDescent="0.3">
      <c r="A52" s="193"/>
      <c r="B52" s="196"/>
      <c r="C52" s="209"/>
      <c r="D52" s="210"/>
      <c r="E52" s="211"/>
      <c r="F52" s="95"/>
      <c r="G52" s="96"/>
      <c r="H52" s="96"/>
      <c r="I52" s="96"/>
      <c r="J52" s="97"/>
      <c r="K52" s="212" t="s">
        <v>73</v>
      </c>
      <c r="L52" s="258"/>
      <c r="M52" s="214"/>
      <c r="N52" s="90">
        <f>SUM(N44:N51)/8</f>
        <v>370.15663475622512</v>
      </c>
      <c r="O52" s="199"/>
      <c r="P52" s="221"/>
    </row>
    <row r="53" spans="1:16" ht="63" x14ac:dyDescent="0.25">
      <c r="A53" s="224">
        <v>4</v>
      </c>
      <c r="B53" s="215" t="s">
        <v>233</v>
      </c>
      <c r="C53" s="73">
        <v>4</v>
      </c>
      <c r="D53" s="73">
        <v>4</v>
      </c>
      <c r="E53" s="73">
        <f>D53/C53*100</f>
        <v>100</v>
      </c>
      <c r="F53" s="74" t="s">
        <v>29</v>
      </c>
      <c r="G53" s="75">
        <f>SUM(G54:G57)</f>
        <v>329532.88302999997</v>
      </c>
      <c r="H53" s="75">
        <f>SUM(H54:H57)</f>
        <v>329345.84670999995</v>
      </c>
      <c r="I53" s="75">
        <f>H53/G53*100</f>
        <v>99.943241985965031</v>
      </c>
      <c r="J53" s="76">
        <f>E53/I53*100</f>
        <v>100.05679024705137</v>
      </c>
      <c r="K53" s="119" t="s">
        <v>247</v>
      </c>
      <c r="L53" s="183">
        <v>200</v>
      </c>
      <c r="M53" s="166">
        <v>281.7</v>
      </c>
      <c r="N53" s="120">
        <f>M53/L53*100</f>
        <v>140.85</v>
      </c>
      <c r="O53" s="216">
        <f>N61*J53/100</f>
        <v>115.897465653061</v>
      </c>
      <c r="P53" s="219" t="s">
        <v>103</v>
      </c>
    </row>
    <row r="54" spans="1:16" ht="94.5" x14ac:dyDescent="0.25">
      <c r="A54" s="192"/>
      <c r="B54" s="195"/>
      <c r="C54" s="203" t="s">
        <v>329</v>
      </c>
      <c r="D54" s="204"/>
      <c r="E54" s="205"/>
      <c r="F54" s="77" t="s">
        <v>76</v>
      </c>
      <c r="G54" s="92">
        <v>318497.19799999997</v>
      </c>
      <c r="H54" s="92">
        <v>318497.098</v>
      </c>
      <c r="I54" s="75">
        <f>H54/G54*100</f>
        <v>99.999968602549544</v>
      </c>
      <c r="J54" s="76">
        <f>E53/I54*100</f>
        <v>100.00003139746032</v>
      </c>
      <c r="K54" s="121" t="s">
        <v>248</v>
      </c>
      <c r="L54" s="184">
        <v>108.2</v>
      </c>
      <c r="M54" s="166">
        <v>108</v>
      </c>
      <c r="N54" s="120">
        <f t="shared" ref="N54" si="4">M54/L54*100</f>
        <v>99.815157116451019</v>
      </c>
      <c r="O54" s="198"/>
      <c r="P54" s="220"/>
    </row>
    <row r="55" spans="1:16" ht="110.25" x14ac:dyDescent="0.25">
      <c r="A55" s="192"/>
      <c r="B55" s="195"/>
      <c r="C55" s="206"/>
      <c r="D55" s="207"/>
      <c r="E55" s="208"/>
      <c r="F55" s="77" t="s">
        <v>75</v>
      </c>
      <c r="G55" s="92">
        <v>6988.9867000000004</v>
      </c>
      <c r="H55" s="92">
        <v>6802.0503799999997</v>
      </c>
      <c r="I55" s="75">
        <f>H55/G55*100</f>
        <v>97.325272918318745</v>
      </c>
      <c r="J55" s="76">
        <f>E53/I55*100</f>
        <v>102.74823486385294</v>
      </c>
      <c r="K55" s="121" t="s">
        <v>249</v>
      </c>
      <c r="L55" s="185">
        <v>0</v>
      </c>
      <c r="M55" s="166">
        <v>0</v>
      </c>
      <c r="N55" s="120">
        <v>0</v>
      </c>
      <c r="O55" s="198"/>
      <c r="P55" s="220"/>
    </row>
    <row r="56" spans="1:16" ht="110.25" x14ac:dyDescent="0.25">
      <c r="A56" s="192"/>
      <c r="B56" s="195"/>
      <c r="C56" s="206"/>
      <c r="D56" s="207"/>
      <c r="E56" s="208"/>
      <c r="F56" s="77" t="s">
        <v>77</v>
      </c>
      <c r="G56" s="92">
        <v>4046.6983300000002</v>
      </c>
      <c r="H56" s="92">
        <v>4046.6983300000002</v>
      </c>
      <c r="I56" s="75">
        <f>H56/G56*100</f>
        <v>100</v>
      </c>
      <c r="J56" s="76">
        <f>E53/I56*100</f>
        <v>100</v>
      </c>
      <c r="K56" s="61" t="s">
        <v>250</v>
      </c>
      <c r="L56" s="185">
        <v>0</v>
      </c>
      <c r="M56" s="166">
        <v>0</v>
      </c>
      <c r="N56" s="120">
        <v>0</v>
      </c>
      <c r="O56" s="198"/>
      <c r="P56" s="220"/>
    </row>
    <row r="57" spans="1:16" ht="80.45" customHeight="1" x14ac:dyDescent="0.25">
      <c r="A57" s="192"/>
      <c r="B57" s="195"/>
      <c r="C57" s="206"/>
      <c r="D57" s="207"/>
      <c r="E57" s="208"/>
      <c r="F57" s="94" t="s">
        <v>78</v>
      </c>
      <c r="G57" s="150">
        <v>0</v>
      </c>
      <c r="H57" s="150">
        <v>0</v>
      </c>
      <c r="I57" s="75" t="e">
        <f>H57/G57*100</f>
        <v>#DIV/0!</v>
      </c>
      <c r="J57" s="76" t="e">
        <f>E53/I57*100</f>
        <v>#DIV/0!</v>
      </c>
      <c r="K57" s="61" t="s">
        <v>251</v>
      </c>
      <c r="L57" s="185">
        <v>0</v>
      </c>
      <c r="M57" s="166">
        <v>0</v>
      </c>
      <c r="N57" s="120">
        <v>100</v>
      </c>
      <c r="O57" s="198"/>
      <c r="P57" s="220"/>
    </row>
    <row r="58" spans="1:16" ht="31.5" x14ac:dyDescent="0.25">
      <c r="A58" s="192"/>
      <c r="B58" s="195"/>
      <c r="C58" s="206"/>
      <c r="D58" s="207"/>
      <c r="E58" s="208"/>
      <c r="F58" s="103"/>
      <c r="G58" s="104"/>
      <c r="H58" s="104"/>
      <c r="I58" s="104"/>
      <c r="J58" s="104"/>
      <c r="K58" s="61" t="s">
        <v>252</v>
      </c>
      <c r="L58" s="186">
        <v>0</v>
      </c>
      <c r="M58" s="167" t="s">
        <v>327</v>
      </c>
      <c r="N58" s="120">
        <v>100</v>
      </c>
      <c r="O58" s="198"/>
      <c r="P58" s="220"/>
    </row>
    <row r="59" spans="1:16" ht="173.25" x14ac:dyDescent="0.3">
      <c r="A59" s="192"/>
      <c r="B59" s="195"/>
      <c r="C59" s="206"/>
      <c r="D59" s="207"/>
      <c r="E59" s="208"/>
      <c r="F59" s="106"/>
      <c r="G59" s="187">
        <v>675210.05900000001</v>
      </c>
      <c r="H59" s="107"/>
      <c r="I59" s="107"/>
      <c r="J59" s="108"/>
      <c r="K59" s="122" t="s">
        <v>298</v>
      </c>
      <c r="L59" s="183">
        <v>0</v>
      </c>
      <c r="M59" s="168">
        <v>0</v>
      </c>
      <c r="N59" s="120">
        <v>0</v>
      </c>
      <c r="O59" s="198"/>
      <c r="P59" s="220"/>
    </row>
    <row r="60" spans="1:16" ht="63" x14ac:dyDescent="0.25">
      <c r="A60" s="192"/>
      <c r="B60" s="195"/>
      <c r="C60" s="206"/>
      <c r="D60" s="207"/>
      <c r="E60" s="208"/>
      <c r="F60" s="106"/>
      <c r="G60" s="107"/>
      <c r="H60" s="107"/>
      <c r="I60" s="107"/>
      <c r="J60" s="108"/>
      <c r="K60" s="122" t="s">
        <v>253</v>
      </c>
      <c r="L60" s="183">
        <v>0</v>
      </c>
      <c r="M60" s="168">
        <v>0</v>
      </c>
      <c r="N60" s="120">
        <v>0</v>
      </c>
      <c r="O60" s="198"/>
      <c r="P60" s="220"/>
    </row>
    <row r="61" spans="1:16" ht="110.25" customHeight="1" thickBot="1" x14ac:dyDescent="0.3">
      <c r="A61" s="192"/>
      <c r="B61" s="195"/>
      <c r="C61" s="206"/>
      <c r="D61" s="207"/>
      <c r="E61" s="208"/>
      <c r="F61" s="106"/>
      <c r="G61" s="107"/>
      <c r="H61" s="107"/>
      <c r="I61" s="107"/>
      <c r="J61" s="108"/>
      <c r="K61" s="212" t="s">
        <v>73</v>
      </c>
      <c r="L61" s="213"/>
      <c r="M61" s="214"/>
      <c r="N61" s="111">
        <f>SUM(N52:N60)/7</f>
        <v>115.83168455323946</v>
      </c>
      <c r="O61" s="198"/>
      <c r="P61" s="220"/>
    </row>
    <row r="62" spans="1:16" ht="41.45" customHeight="1" x14ac:dyDescent="0.25">
      <c r="A62" s="224">
        <v>5</v>
      </c>
      <c r="B62" s="215" t="s">
        <v>155</v>
      </c>
      <c r="C62" s="73">
        <v>1</v>
      </c>
      <c r="D62" s="73">
        <v>1</v>
      </c>
      <c r="E62" s="73">
        <f>D62/C62*100</f>
        <v>100</v>
      </c>
      <c r="F62" s="74" t="s">
        <v>29</v>
      </c>
      <c r="G62" s="75">
        <f>G65</f>
        <v>40</v>
      </c>
      <c r="H62" s="75">
        <f t="shared" ref="H62:J62" si="5">H65</f>
        <v>40</v>
      </c>
      <c r="I62" s="75">
        <f t="shared" si="5"/>
        <v>100</v>
      </c>
      <c r="J62" s="75">
        <f t="shared" si="5"/>
        <v>100</v>
      </c>
      <c r="K62" s="56"/>
      <c r="L62" s="188"/>
      <c r="M62" s="57"/>
      <c r="N62" s="58"/>
      <c r="O62" s="216">
        <v>100</v>
      </c>
      <c r="P62" s="219" t="s">
        <v>102</v>
      </c>
    </row>
    <row r="63" spans="1:16" ht="75" customHeight="1" x14ac:dyDescent="0.25">
      <c r="A63" s="192"/>
      <c r="B63" s="195"/>
      <c r="C63" s="203" t="s">
        <v>321</v>
      </c>
      <c r="D63" s="204"/>
      <c r="E63" s="205"/>
      <c r="F63" s="77" t="s">
        <v>76</v>
      </c>
      <c r="G63" s="92"/>
      <c r="H63" s="92"/>
      <c r="I63" s="75"/>
      <c r="J63" s="76"/>
      <c r="K63" s="59"/>
      <c r="L63" s="51"/>
      <c r="M63" s="57"/>
      <c r="N63" s="58"/>
      <c r="O63" s="198"/>
      <c r="P63" s="220"/>
    </row>
    <row r="64" spans="1:16" ht="67.900000000000006" customHeight="1" x14ac:dyDescent="0.25">
      <c r="A64" s="192"/>
      <c r="B64" s="195"/>
      <c r="C64" s="206"/>
      <c r="D64" s="207"/>
      <c r="E64" s="208"/>
      <c r="F64" s="77" t="s">
        <v>75</v>
      </c>
      <c r="G64" s="92"/>
      <c r="H64" s="92"/>
      <c r="I64" s="75"/>
      <c r="J64" s="76"/>
      <c r="K64" s="59"/>
      <c r="L64" s="188"/>
      <c r="M64" s="57"/>
      <c r="N64" s="58"/>
      <c r="O64" s="198"/>
      <c r="P64" s="220"/>
    </row>
    <row r="65" spans="1:16" ht="53.45" customHeight="1" x14ac:dyDescent="0.25">
      <c r="A65" s="192"/>
      <c r="B65" s="195"/>
      <c r="C65" s="206"/>
      <c r="D65" s="207"/>
      <c r="E65" s="208"/>
      <c r="F65" s="77" t="s">
        <v>77</v>
      </c>
      <c r="G65" s="92">
        <v>40</v>
      </c>
      <c r="H65" s="92">
        <v>40</v>
      </c>
      <c r="I65" s="75">
        <f>H65/G65*100</f>
        <v>100</v>
      </c>
      <c r="J65" s="91">
        <f>E62/I65*100</f>
        <v>100</v>
      </c>
      <c r="K65" s="59"/>
      <c r="L65" s="188"/>
      <c r="M65" s="57"/>
      <c r="N65" s="58"/>
      <c r="O65" s="198"/>
      <c r="P65" s="220"/>
    </row>
    <row r="66" spans="1:16" ht="86.45" customHeight="1" x14ac:dyDescent="0.25">
      <c r="A66" s="192"/>
      <c r="B66" s="195"/>
      <c r="C66" s="206"/>
      <c r="D66" s="207"/>
      <c r="E66" s="208"/>
      <c r="F66" s="94" t="s">
        <v>78</v>
      </c>
      <c r="G66" s="92"/>
      <c r="H66" s="92"/>
      <c r="I66" s="75"/>
      <c r="J66" s="76"/>
      <c r="K66" s="59"/>
      <c r="L66" s="188"/>
      <c r="M66" s="57"/>
      <c r="N66" s="58"/>
      <c r="O66" s="198"/>
      <c r="P66" s="220"/>
    </row>
    <row r="67" spans="1:16" ht="31.15" customHeight="1" thickBot="1" x14ac:dyDescent="0.3">
      <c r="A67" s="193"/>
      <c r="B67" s="196"/>
      <c r="C67" s="209"/>
      <c r="D67" s="210"/>
      <c r="E67" s="211"/>
      <c r="F67" s="95"/>
      <c r="G67" s="96"/>
      <c r="H67" s="96"/>
      <c r="I67" s="96"/>
      <c r="J67" s="97"/>
      <c r="K67" s="212" t="s">
        <v>73</v>
      </c>
      <c r="L67" s="213"/>
      <c r="M67" s="214"/>
      <c r="N67" s="60">
        <v>100</v>
      </c>
      <c r="O67" s="199"/>
      <c r="P67" s="221"/>
    </row>
    <row r="68" spans="1:16" ht="40.15" customHeight="1" x14ac:dyDescent="0.25">
      <c r="A68" s="191">
        <v>6</v>
      </c>
      <c r="B68" s="194" t="s">
        <v>156</v>
      </c>
      <c r="C68" s="73">
        <v>2</v>
      </c>
      <c r="D68" s="73">
        <v>2</v>
      </c>
      <c r="E68" s="73">
        <f>D68/C68*100</f>
        <v>100</v>
      </c>
      <c r="F68" s="74" t="s">
        <v>29</v>
      </c>
      <c r="G68" s="75">
        <f>SUM(G69:G72)</f>
        <v>35091.2405</v>
      </c>
      <c r="H68" s="75">
        <f>SUM(H69:H72)</f>
        <v>34438.542679999999</v>
      </c>
      <c r="I68" s="75">
        <f>H68/G68*100</f>
        <v>98.139997872118528</v>
      </c>
      <c r="J68" s="76">
        <f>E68/I68*100</f>
        <v>101.89525389057492</v>
      </c>
      <c r="K68" s="56"/>
      <c r="L68" s="188"/>
      <c r="M68" s="57"/>
      <c r="N68" s="58"/>
      <c r="O68" s="197">
        <f>N73*J68/100</f>
        <v>101.89525389057491</v>
      </c>
      <c r="P68" s="222" t="s">
        <v>103</v>
      </c>
    </row>
    <row r="69" spans="1:16" ht="73.150000000000006" customHeight="1" x14ac:dyDescent="0.25">
      <c r="A69" s="192"/>
      <c r="B69" s="195"/>
      <c r="C69" s="203" t="s">
        <v>326</v>
      </c>
      <c r="D69" s="204"/>
      <c r="E69" s="205"/>
      <c r="F69" s="77" t="s">
        <v>76</v>
      </c>
      <c r="G69" s="92"/>
      <c r="H69" s="92"/>
      <c r="I69" s="75" t="e">
        <f>H69/G69*100</f>
        <v>#DIV/0!</v>
      </c>
      <c r="J69" s="91" t="e">
        <f>E68/I69*100</f>
        <v>#DIV/0!</v>
      </c>
      <c r="K69" s="59"/>
      <c r="L69" s="51"/>
      <c r="M69" s="57"/>
      <c r="N69" s="58"/>
      <c r="O69" s="198"/>
      <c r="P69" s="220"/>
    </row>
    <row r="70" spans="1:16" ht="63.6" customHeight="1" x14ac:dyDescent="0.25">
      <c r="A70" s="192"/>
      <c r="B70" s="195"/>
      <c r="C70" s="206"/>
      <c r="D70" s="207"/>
      <c r="E70" s="208"/>
      <c r="F70" s="77" t="s">
        <v>75</v>
      </c>
      <c r="G70" s="92">
        <v>34705.414499999999</v>
      </c>
      <c r="H70" s="92">
        <v>34052.716189999999</v>
      </c>
      <c r="I70" s="75">
        <f>H70/G70*100</f>
        <v>98.11931849999948</v>
      </c>
      <c r="J70" s="144">
        <f>E68/I70*100</f>
        <v>101.91672906900646</v>
      </c>
      <c r="K70" s="59"/>
      <c r="L70" s="188"/>
      <c r="M70" s="57"/>
      <c r="N70" s="58"/>
      <c r="O70" s="198"/>
      <c r="P70" s="220"/>
    </row>
    <row r="71" spans="1:16" ht="67.150000000000006" customHeight="1" x14ac:dyDescent="0.25">
      <c r="A71" s="192"/>
      <c r="B71" s="195"/>
      <c r="C71" s="206"/>
      <c r="D71" s="207"/>
      <c r="E71" s="208"/>
      <c r="F71" s="77" t="s">
        <v>77</v>
      </c>
      <c r="G71" s="92">
        <v>385.82600000000002</v>
      </c>
      <c r="H71" s="92">
        <v>385.82648999999998</v>
      </c>
      <c r="I71" s="75">
        <f>H71/G71*100</f>
        <v>100.00012700025398</v>
      </c>
      <c r="J71" s="144">
        <f>E68/I71*100</f>
        <v>99.999872999907311</v>
      </c>
      <c r="K71" s="59"/>
      <c r="L71" s="188"/>
      <c r="M71" s="57"/>
      <c r="N71" s="58"/>
      <c r="O71" s="198"/>
      <c r="P71" s="220"/>
    </row>
    <row r="72" spans="1:16" ht="87.6" customHeight="1" x14ac:dyDescent="0.25">
      <c r="A72" s="192"/>
      <c r="B72" s="195"/>
      <c r="C72" s="206"/>
      <c r="D72" s="207"/>
      <c r="E72" s="208"/>
      <c r="F72" s="94" t="s">
        <v>78</v>
      </c>
      <c r="G72" s="92"/>
      <c r="H72" s="92"/>
      <c r="I72" s="75"/>
      <c r="J72" s="93"/>
      <c r="K72" s="63"/>
      <c r="L72" s="189"/>
      <c r="M72" s="64"/>
      <c r="N72" s="65"/>
      <c r="O72" s="198"/>
      <c r="P72" s="220"/>
    </row>
    <row r="73" spans="1:16" ht="87.75" customHeight="1" x14ac:dyDescent="0.25">
      <c r="A73" s="192"/>
      <c r="B73" s="195"/>
      <c r="C73" s="206"/>
      <c r="D73" s="207"/>
      <c r="E73" s="208"/>
      <c r="F73" s="273"/>
      <c r="G73" s="274"/>
      <c r="H73" s="274"/>
      <c r="I73" s="274"/>
      <c r="J73" s="274"/>
      <c r="K73" s="259" t="s">
        <v>73</v>
      </c>
      <c r="L73" s="258"/>
      <c r="M73" s="258"/>
      <c r="N73" s="148">
        <f>E68</f>
        <v>100</v>
      </c>
      <c r="O73" s="198"/>
      <c r="P73" s="220"/>
    </row>
    <row r="74" spans="1:16" ht="123.75" hidden="1" customHeight="1" x14ac:dyDescent="0.25">
      <c r="A74" s="272"/>
      <c r="B74" s="271"/>
      <c r="C74" s="169"/>
      <c r="D74" s="170"/>
      <c r="E74" s="171"/>
      <c r="F74" s="275"/>
      <c r="G74" s="276"/>
      <c r="H74" s="276"/>
      <c r="I74" s="276"/>
      <c r="J74" s="276"/>
      <c r="K74" s="123"/>
      <c r="L74" s="124"/>
      <c r="M74" s="124"/>
      <c r="N74" s="125"/>
      <c r="O74" s="277"/>
      <c r="P74" s="223"/>
    </row>
    <row r="75" spans="1:16" ht="96" customHeight="1" x14ac:dyDescent="0.25">
      <c r="A75" s="224">
        <v>7</v>
      </c>
      <c r="B75" s="215" t="s">
        <v>157</v>
      </c>
      <c r="C75" s="73">
        <v>2</v>
      </c>
      <c r="D75" s="73">
        <v>2</v>
      </c>
      <c r="E75" s="73">
        <f>D75/C75*100</f>
        <v>100</v>
      </c>
      <c r="F75" s="74" t="s">
        <v>29</v>
      </c>
      <c r="G75" s="75">
        <f>SUM(G76:G79)</f>
        <v>14312.246999999999</v>
      </c>
      <c r="H75" s="75">
        <f>SUM(H76:H79)</f>
        <v>13102.5</v>
      </c>
      <c r="I75" s="75">
        <f>H75/G75*100</f>
        <v>91.547469799815502</v>
      </c>
      <c r="J75" s="76">
        <f>$E$75/I75*100</f>
        <v>109.23294791070406</v>
      </c>
      <c r="K75" s="102" t="s">
        <v>199</v>
      </c>
      <c r="L75" s="51">
        <v>0</v>
      </c>
      <c r="M75" s="38">
        <v>0</v>
      </c>
      <c r="N75" s="62">
        <v>0</v>
      </c>
      <c r="O75" s="216">
        <f>N83*J75/100</f>
        <v>128.69399035456513</v>
      </c>
      <c r="P75" s="219" t="s">
        <v>103</v>
      </c>
    </row>
    <row r="76" spans="1:16" ht="47.25" customHeight="1" x14ac:dyDescent="0.25">
      <c r="A76" s="192"/>
      <c r="B76" s="195"/>
      <c r="C76" s="260" t="s">
        <v>292</v>
      </c>
      <c r="D76" s="261"/>
      <c r="E76" s="262"/>
      <c r="F76" s="77" t="s">
        <v>76</v>
      </c>
      <c r="G76" s="92">
        <v>8363.1538899999996</v>
      </c>
      <c r="H76" s="92">
        <v>8363.1538899999996</v>
      </c>
      <c r="I76" s="75">
        <f>H76/G76*100</f>
        <v>100</v>
      </c>
      <c r="J76" s="76">
        <f>$E$75/I76*100</f>
        <v>100</v>
      </c>
      <c r="K76" s="126" t="s">
        <v>88</v>
      </c>
      <c r="L76" s="51">
        <v>2</v>
      </c>
      <c r="M76" s="38">
        <v>8</v>
      </c>
      <c r="N76" s="62">
        <v>100</v>
      </c>
      <c r="O76" s="198"/>
      <c r="P76" s="220"/>
    </row>
    <row r="77" spans="1:16" ht="110.25" x14ac:dyDescent="0.25">
      <c r="A77" s="192"/>
      <c r="B77" s="195"/>
      <c r="C77" s="263"/>
      <c r="D77" s="264"/>
      <c r="E77" s="265"/>
      <c r="F77" s="77" t="s">
        <v>75</v>
      </c>
      <c r="G77" s="154">
        <v>5946.0931099999998</v>
      </c>
      <c r="H77" s="92">
        <v>4736.3461100000004</v>
      </c>
      <c r="I77" s="75">
        <f>H77/G77*100</f>
        <v>79.65475855119935</v>
      </c>
      <c r="J77" s="76">
        <f>$E$75/I77*100</f>
        <v>125.54177781572638</v>
      </c>
      <c r="K77" s="126" t="s">
        <v>200</v>
      </c>
      <c r="L77" s="51">
        <v>67</v>
      </c>
      <c r="M77" s="38">
        <v>67</v>
      </c>
      <c r="N77" s="41">
        <f>M77/L77*100</f>
        <v>100</v>
      </c>
      <c r="O77" s="198"/>
      <c r="P77" s="220"/>
    </row>
    <row r="78" spans="1:16" ht="141.75" x14ac:dyDescent="0.25">
      <c r="A78" s="192"/>
      <c r="B78" s="195"/>
      <c r="C78" s="263"/>
      <c r="D78" s="264"/>
      <c r="E78" s="265"/>
      <c r="F78" s="77" t="s">
        <v>77</v>
      </c>
      <c r="G78" s="92">
        <v>3</v>
      </c>
      <c r="H78" s="92">
        <v>3</v>
      </c>
      <c r="I78" s="75">
        <f>H78/G78*100</f>
        <v>100</v>
      </c>
      <c r="J78" s="76">
        <f>$E$75/I78*100</f>
        <v>100</v>
      </c>
      <c r="K78" s="126" t="s">
        <v>201</v>
      </c>
      <c r="L78" s="51">
        <v>58</v>
      </c>
      <c r="M78" s="38">
        <v>62</v>
      </c>
      <c r="N78" s="41">
        <f t="shared" ref="N78" si="6">M78/L78*100</f>
        <v>106.89655172413792</v>
      </c>
      <c r="O78" s="198"/>
      <c r="P78" s="220"/>
    </row>
    <row r="79" spans="1:16" ht="57" customHeight="1" x14ac:dyDescent="0.25">
      <c r="A79" s="192"/>
      <c r="B79" s="195"/>
      <c r="C79" s="263"/>
      <c r="D79" s="264"/>
      <c r="E79" s="265"/>
      <c r="F79" s="94" t="s">
        <v>78</v>
      </c>
      <c r="G79" s="92"/>
      <c r="H79" s="92"/>
      <c r="I79" s="75" t="e">
        <f>H79/G79*100</f>
        <v>#DIV/0!</v>
      </c>
      <c r="J79" s="76" t="e">
        <f>$E$75/I79*100</f>
        <v>#DIV/0!</v>
      </c>
      <c r="K79" s="126" t="s">
        <v>202</v>
      </c>
      <c r="L79" s="51">
        <v>0</v>
      </c>
      <c r="M79" s="38">
        <v>0</v>
      </c>
      <c r="N79" s="62">
        <v>100</v>
      </c>
      <c r="O79" s="198"/>
      <c r="P79" s="220"/>
    </row>
    <row r="80" spans="1:16" ht="57" customHeight="1" x14ac:dyDescent="0.25">
      <c r="A80" s="192"/>
      <c r="B80" s="195"/>
      <c r="C80" s="263"/>
      <c r="D80" s="264"/>
      <c r="E80" s="265"/>
      <c r="F80" s="131"/>
      <c r="G80" s="83"/>
      <c r="H80" s="83"/>
      <c r="I80" s="84"/>
      <c r="J80" s="132"/>
      <c r="K80" s="126" t="s">
        <v>203</v>
      </c>
      <c r="L80" s="51">
        <v>0</v>
      </c>
      <c r="M80" s="38">
        <v>0</v>
      </c>
      <c r="N80" s="62">
        <v>100</v>
      </c>
      <c r="O80" s="198"/>
      <c r="P80" s="220"/>
    </row>
    <row r="81" spans="1:16" ht="57" customHeight="1" x14ac:dyDescent="0.25">
      <c r="A81" s="192"/>
      <c r="B81" s="195"/>
      <c r="C81" s="263"/>
      <c r="D81" s="264"/>
      <c r="E81" s="265"/>
      <c r="F81" s="131"/>
      <c r="G81" s="83"/>
      <c r="H81" s="83"/>
      <c r="I81" s="84"/>
      <c r="J81" s="132"/>
      <c r="K81" s="126" t="s">
        <v>204</v>
      </c>
      <c r="L81" s="51">
        <v>0</v>
      </c>
      <c r="M81" s="38">
        <v>0</v>
      </c>
      <c r="N81" s="62">
        <v>100</v>
      </c>
      <c r="O81" s="198"/>
      <c r="P81" s="220"/>
    </row>
    <row r="82" spans="1:16" ht="57" customHeight="1" x14ac:dyDescent="0.25">
      <c r="A82" s="192"/>
      <c r="B82" s="195"/>
      <c r="C82" s="263"/>
      <c r="D82" s="264"/>
      <c r="E82" s="265"/>
      <c r="F82" s="131"/>
      <c r="G82" s="83"/>
      <c r="H82" s="83"/>
      <c r="I82" s="84"/>
      <c r="J82" s="132"/>
      <c r="K82" s="126" t="s">
        <v>205</v>
      </c>
      <c r="L82" s="51">
        <v>0</v>
      </c>
      <c r="M82" s="38">
        <v>0</v>
      </c>
      <c r="N82" s="62">
        <v>100</v>
      </c>
      <c r="O82" s="198"/>
      <c r="P82" s="220"/>
    </row>
    <row r="83" spans="1:16" ht="48.6" customHeight="1" thickBot="1" x14ac:dyDescent="0.3">
      <c r="A83" s="193"/>
      <c r="B83" s="196"/>
      <c r="C83" s="266"/>
      <c r="D83" s="267"/>
      <c r="E83" s="268"/>
      <c r="F83" s="95"/>
      <c r="G83" s="96"/>
      <c r="H83" s="96"/>
      <c r="I83" s="96"/>
      <c r="J83" s="97"/>
      <c r="K83" s="259" t="s">
        <v>73</v>
      </c>
      <c r="L83" s="213"/>
      <c r="M83" s="214"/>
      <c r="N83" s="90">
        <f>SUM(N75:N82)/6</f>
        <v>117.81609195402298</v>
      </c>
      <c r="O83" s="199"/>
      <c r="P83" s="221"/>
    </row>
    <row r="84" spans="1:16" ht="117.75" customHeight="1" x14ac:dyDescent="0.25">
      <c r="A84" s="224">
        <v>8</v>
      </c>
      <c r="B84" s="215" t="s">
        <v>158</v>
      </c>
      <c r="C84" s="73">
        <v>4</v>
      </c>
      <c r="D84" s="73">
        <v>4</v>
      </c>
      <c r="E84" s="73">
        <f>D84/C84*100</f>
        <v>100</v>
      </c>
      <c r="F84" s="74" t="s">
        <v>29</v>
      </c>
      <c r="G84" s="75">
        <f>SUM(G85:G88)</f>
        <v>55</v>
      </c>
      <c r="H84" s="75">
        <f>SUM(H85:H88)</f>
        <v>55</v>
      </c>
      <c r="I84" s="75">
        <f>H84/G84*100</f>
        <v>100</v>
      </c>
      <c r="J84" s="91">
        <f>E84/I84*100</f>
        <v>100</v>
      </c>
      <c r="K84" s="151" t="s">
        <v>283</v>
      </c>
      <c r="L84" s="51">
        <v>183</v>
      </c>
      <c r="M84" s="57">
        <v>173</v>
      </c>
      <c r="N84" s="41">
        <f>M84/L84*100</f>
        <v>94.535519125683066</v>
      </c>
      <c r="O84" s="228">
        <f>N89/J84*100</f>
        <v>98.633879781420774</v>
      </c>
      <c r="P84" s="222" t="s">
        <v>102</v>
      </c>
    </row>
    <row r="85" spans="1:16" ht="157.5" customHeight="1" x14ac:dyDescent="0.25">
      <c r="A85" s="192"/>
      <c r="B85" s="195"/>
      <c r="C85" s="203" t="s">
        <v>295</v>
      </c>
      <c r="D85" s="204"/>
      <c r="E85" s="205"/>
      <c r="F85" s="77" t="s">
        <v>76</v>
      </c>
      <c r="G85" s="92"/>
      <c r="H85" s="92"/>
      <c r="I85" s="75"/>
      <c r="J85" s="93"/>
      <c r="K85" s="61" t="s">
        <v>284</v>
      </c>
      <c r="L85" s="51">
        <v>1</v>
      </c>
      <c r="M85" s="57">
        <v>1</v>
      </c>
      <c r="N85" s="62">
        <f t="shared" ref="N85:N87" si="7">M85/L85*100</f>
        <v>100</v>
      </c>
      <c r="O85" s="229"/>
      <c r="P85" s="220"/>
    </row>
    <row r="86" spans="1:16" ht="70.5" customHeight="1" x14ac:dyDescent="0.25">
      <c r="A86" s="192"/>
      <c r="B86" s="195"/>
      <c r="C86" s="206"/>
      <c r="D86" s="207"/>
      <c r="E86" s="208"/>
      <c r="F86" s="77" t="s">
        <v>75</v>
      </c>
      <c r="G86" s="92"/>
      <c r="H86" s="92"/>
      <c r="I86" s="75"/>
      <c r="J86" s="93"/>
      <c r="K86" s="61" t="s">
        <v>285</v>
      </c>
      <c r="L86" s="51">
        <v>9</v>
      </c>
      <c r="M86" s="57">
        <v>9</v>
      </c>
      <c r="N86" s="62">
        <f t="shared" si="7"/>
        <v>100</v>
      </c>
      <c r="O86" s="229"/>
      <c r="P86" s="220"/>
    </row>
    <row r="87" spans="1:16" ht="49.15" customHeight="1" x14ac:dyDescent="0.25">
      <c r="A87" s="192"/>
      <c r="B87" s="195"/>
      <c r="C87" s="206"/>
      <c r="D87" s="207"/>
      <c r="E87" s="208"/>
      <c r="F87" s="77" t="s">
        <v>77</v>
      </c>
      <c r="G87" s="92">
        <v>55</v>
      </c>
      <c r="H87" s="92">
        <v>55</v>
      </c>
      <c r="I87" s="75">
        <f>H87/G87*100</f>
        <v>100</v>
      </c>
      <c r="J87" s="91">
        <f>E84/I87*100</f>
        <v>100</v>
      </c>
      <c r="K87" s="61" t="s">
        <v>323</v>
      </c>
      <c r="L87" s="188">
        <v>31</v>
      </c>
      <c r="M87" s="57">
        <v>31</v>
      </c>
      <c r="N87" s="62">
        <f t="shared" si="7"/>
        <v>100</v>
      </c>
      <c r="O87" s="229"/>
      <c r="P87" s="220"/>
    </row>
    <row r="88" spans="1:16" ht="21.75" customHeight="1" x14ac:dyDescent="0.25">
      <c r="A88" s="192"/>
      <c r="B88" s="195"/>
      <c r="C88" s="206"/>
      <c r="D88" s="207"/>
      <c r="E88" s="208"/>
      <c r="F88" s="94" t="s">
        <v>78</v>
      </c>
      <c r="G88" s="92"/>
      <c r="H88" s="92"/>
      <c r="I88" s="75"/>
      <c r="J88" s="93"/>
      <c r="K88" s="59"/>
      <c r="L88" s="188"/>
      <c r="M88" s="57"/>
      <c r="N88" s="58"/>
      <c r="O88" s="229"/>
      <c r="P88" s="220"/>
    </row>
    <row r="89" spans="1:16" ht="16.5" thickBot="1" x14ac:dyDescent="0.3">
      <c r="A89" s="193"/>
      <c r="B89" s="196"/>
      <c r="C89" s="209"/>
      <c r="D89" s="210"/>
      <c r="E89" s="211"/>
      <c r="F89" s="95"/>
      <c r="G89" s="96"/>
      <c r="H89" s="96"/>
      <c r="I89" s="96"/>
      <c r="J89" s="97"/>
      <c r="K89" s="212" t="s">
        <v>73</v>
      </c>
      <c r="L89" s="213"/>
      <c r="M89" s="214"/>
      <c r="N89" s="173">
        <f>(N86+N85+N84+N87)/4</f>
        <v>98.633879781420774</v>
      </c>
      <c r="O89" s="230"/>
      <c r="P89" s="221"/>
    </row>
    <row r="90" spans="1:16" ht="107.25" customHeight="1" x14ac:dyDescent="0.25">
      <c r="A90" s="224">
        <v>9</v>
      </c>
      <c r="B90" s="215" t="s">
        <v>159</v>
      </c>
      <c r="C90" s="73">
        <v>33</v>
      </c>
      <c r="D90" s="73">
        <v>25</v>
      </c>
      <c r="E90" s="98">
        <f>D90/C90*100</f>
        <v>75.757575757575751</v>
      </c>
      <c r="F90" s="74" t="s">
        <v>29</v>
      </c>
      <c r="G90" s="75">
        <f>SUM(G91:G94)</f>
        <v>2060.9</v>
      </c>
      <c r="H90" s="75">
        <f>SUM(H91:H94)</f>
        <v>890.43799999999999</v>
      </c>
      <c r="I90" s="75">
        <f>H90/G90*100</f>
        <v>43.206269105730506</v>
      </c>
      <c r="J90" s="175">
        <f>E90/I90*100</f>
        <v>175.33931377455573</v>
      </c>
      <c r="K90" s="102" t="s">
        <v>0</v>
      </c>
      <c r="L90" s="152">
        <v>102.1</v>
      </c>
      <c r="M90" s="152">
        <v>102.3</v>
      </c>
      <c r="N90" s="41">
        <f>M90/L90*100</f>
        <v>100.19588638589619</v>
      </c>
      <c r="O90" s="216">
        <f>N126*J90/100</f>
        <v>176.25002085008745</v>
      </c>
      <c r="P90" s="222" t="s">
        <v>103</v>
      </c>
    </row>
    <row r="91" spans="1:16" ht="63" customHeight="1" x14ac:dyDescent="0.25">
      <c r="A91" s="192"/>
      <c r="B91" s="195"/>
      <c r="C91" s="203" t="s">
        <v>316</v>
      </c>
      <c r="D91" s="204"/>
      <c r="E91" s="205"/>
      <c r="F91" s="77" t="s">
        <v>76</v>
      </c>
      <c r="G91" s="92"/>
      <c r="H91" s="92"/>
      <c r="I91" s="75"/>
      <c r="J91" s="93"/>
      <c r="K91" s="102" t="s">
        <v>1</v>
      </c>
      <c r="L91" s="152">
        <v>102.1</v>
      </c>
      <c r="M91" s="152">
        <v>96.7</v>
      </c>
      <c r="N91" s="41">
        <f t="shared" ref="N91:N125" si="8">M91/L91*100</f>
        <v>94.711067580803146</v>
      </c>
      <c r="O91" s="198"/>
      <c r="P91" s="220"/>
    </row>
    <row r="92" spans="1:16" ht="63" x14ac:dyDescent="0.25">
      <c r="A92" s="192"/>
      <c r="B92" s="195"/>
      <c r="C92" s="206"/>
      <c r="D92" s="207"/>
      <c r="E92" s="208"/>
      <c r="F92" s="77" t="s">
        <v>75</v>
      </c>
      <c r="G92" s="75">
        <v>2044.3</v>
      </c>
      <c r="H92" s="75">
        <v>890.43799999999999</v>
      </c>
      <c r="I92" s="75">
        <f>H92/G92*100</f>
        <v>43.557110013207456</v>
      </c>
      <c r="J92" s="91">
        <f>E90/I92*100</f>
        <v>173.92700235301291</v>
      </c>
      <c r="K92" s="102" t="s">
        <v>2</v>
      </c>
      <c r="L92" s="152">
        <v>102.1</v>
      </c>
      <c r="M92" s="152">
        <v>106.6</v>
      </c>
      <c r="N92" s="41">
        <f t="shared" si="8"/>
        <v>104.40744368266405</v>
      </c>
      <c r="O92" s="198"/>
      <c r="P92" s="220"/>
    </row>
    <row r="93" spans="1:16" ht="63" x14ac:dyDescent="0.25">
      <c r="A93" s="192"/>
      <c r="B93" s="195"/>
      <c r="C93" s="206"/>
      <c r="D93" s="207"/>
      <c r="E93" s="208"/>
      <c r="F93" s="77" t="s">
        <v>77</v>
      </c>
      <c r="G93" s="92">
        <v>16.600000000000001</v>
      </c>
      <c r="H93" s="92">
        <v>0</v>
      </c>
      <c r="I93" s="75"/>
      <c r="J93" s="91"/>
      <c r="K93" s="102" t="s">
        <v>3</v>
      </c>
      <c r="L93" s="152">
        <v>100.6</v>
      </c>
      <c r="M93" s="152">
        <v>100.8</v>
      </c>
      <c r="N93" s="41">
        <f t="shared" si="8"/>
        <v>100.19880715705767</v>
      </c>
      <c r="O93" s="198"/>
      <c r="P93" s="220"/>
    </row>
    <row r="94" spans="1:16" ht="84" customHeight="1" x14ac:dyDescent="0.25">
      <c r="A94" s="192"/>
      <c r="B94" s="195"/>
      <c r="C94" s="206"/>
      <c r="D94" s="207"/>
      <c r="E94" s="208"/>
      <c r="F94" s="94" t="s">
        <v>78</v>
      </c>
      <c r="G94" s="92"/>
      <c r="H94" s="92"/>
      <c r="I94" s="75"/>
      <c r="J94" s="93"/>
      <c r="K94" s="102" t="s">
        <v>4</v>
      </c>
      <c r="L94" s="152">
        <v>70.400000000000006</v>
      </c>
      <c r="M94" s="152">
        <v>96.2</v>
      </c>
      <c r="N94" s="41">
        <f t="shared" si="8"/>
        <v>136.64772727272728</v>
      </c>
      <c r="O94" s="198"/>
      <c r="P94" s="220"/>
    </row>
    <row r="95" spans="1:16" ht="63" x14ac:dyDescent="0.25">
      <c r="A95" s="192"/>
      <c r="B95" s="195"/>
      <c r="C95" s="206"/>
      <c r="D95" s="207"/>
      <c r="E95" s="208"/>
      <c r="F95" s="103"/>
      <c r="G95" s="104">
        <v>2074.4</v>
      </c>
      <c r="H95" s="104"/>
      <c r="I95" s="104"/>
      <c r="J95" s="105"/>
      <c r="K95" s="102" t="s">
        <v>5</v>
      </c>
      <c r="L95" s="152">
        <v>30</v>
      </c>
      <c r="M95" s="152">
        <v>30</v>
      </c>
      <c r="N95" s="41">
        <f t="shared" si="8"/>
        <v>100</v>
      </c>
      <c r="O95" s="198"/>
      <c r="P95" s="220"/>
    </row>
    <row r="96" spans="1:16" ht="110.25" x14ac:dyDescent="0.25">
      <c r="A96" s="192"/>
      <c r="B96" s="195"/>
      <c r="C96" s="206"/>
      <c r="D96" s="207"/>
      <c r="E96" s="208"/>
      <c r="F96" s="106"/>
      <c r="G96" s="107"/>
      <c r="H96" s="107"/>
      <c r="I96" s="107"/>
      <c r="J96" s="108"/>
      <c r="K96" s="102" t="s">
        <v>6</v>
      </c>
      <c r="L96" s="152">
        <v>53658</v>
      </c>
      <c r="M96" s="152">
        <v>62615</v>
      </c>
      <c r="N96" s="41">
        <f t="shared" si="8"/>
        <v>116.69275783666929</v>
      </c>
      <c r="O96" s="198"/>
      <c r="P96" s="220"/>
    </row>
    <row r="97" spans="1:16" ht="31.5" x14ac:dyDescent="0.25">
      <c r="A97" s="192"/>
      <c r="B97" s="195"/>
      <c r="C97" s="206"/>
      <c r="D97" s="207"/>
      <c r="E97" s="208"/>
      <c r="F97" s="106"/>
      <c r="G97" s="107"/>
      <c r="H97" s="107"/>
      <c r="I97" s="107"/>
      <c r="J97" s="108"/>
      <c r="K97" s="102" t="s">
        <v>7</v>
      </c>
      <c r="L97" s="152">
        <v>102.4</v>
      </c>
      <c r="M97" s="152">
        <v>107.2</v>
      </c>
      <c r="N97" s="41">
        <f t="shared" si="8"/>
        <v>104.6875</v>
      </c>
      <c r="O97" s="198"/>
      <c r="P97" s="220"/>
    </row>
    <row r="98" spans="1:16" ht="47.25" x14ac:dyDescent="0.25">
      <c r="A98" s="192"/>
      <c r="B98" s="195"/>
      <c r="C98" s="206"/>
      <c r="D98" s="207"/>
      <c r="E98" s="208"/>
      <c r="F98" s="106"/>
      <c r="G98" s="107"/>
      <c r="H98" s="107"/>
      <c r="I98" s="107"/>
      <c r="J98" s="108"/>
      <c r="K98" s="102" t="s">
        <v>8</v>
      </c>
      <c r="L98" s="152">
        <v>812</v>
      </c>
      <c r="M98" s="152">
        <v>811</v>
      </c>
      <c r="N98" s="41">
        <f t="shared" si="8"/>
        <v>99.876847290640399</v>
      </c>
      <c r="O98" s="198"/>
      <c r="P98" s="220"/>
    </row>
    <row r="99" spans="1:16" x14ac:dyDescent="0.25">
      <c r="A99" s="192"/>
      <c r="B99" s="195"/>
      <c r="C99" s="206"/>
      <c r="D99" s="207"/>
      <c r="E99" s="208"/>
      <c r="F99" s="106"/>
      <c r="G99" s="107"/>
      <c r="H99" s="107"/>
      <c r="I99" s="107"/>
      <c r="J99" s="108"/>
      <c r="K99" s="102" t="s">
        <v>149</v>
      </c>
      <c r="L99" s="152">
        <v>0</v>
      </c>
      <c r="M99" s="152">
        <v>1</v>
      </c>
      <c r="N99" s="41">
        <v>100</v>
      </c>
      <c r="O99" s="198"/>
      <c r="P99" s="220"/>
    </row>
    <row r="100" spans="1:16" ht="18.75" customHeight="1" x14ac:dyDescent="0.25">
      <c r="A100" s="192"/>
      <c r="B100" s="195"/>
      <c r="C100" s="206"/>
      <c r="D100" s="207"/>
      <c r="E100" s="208"/>
      <c r="F100" s="106"/>
      <c r="G100" s="107"/>
      <c r="H100" s="107"/>
      <c r="I100" s="107"/>
      <c r="J100" s="108"/>
      <c r="K100" s="102" t="s">
        <v>150</v>
      </c>
      <c r="L100" s="152">
        <v>1</v>
      </c>
      <c r="M100" s="152">
        <v>2</v>
      </c>
      <c r="N100" s="41">
        <v>200</v>
      </c>
      <c r="O100" s="198"/>
      <c r="P100" s="220"/>
    </row>
    <row r="101" spans="1:16" x14ac:dyDescent="0.25">
      <c r="A101" s="192"/>
      <c r="B101" s="195"/>
      <c r="C101" s="206"/>
      <c r="D101" s="207"/>
      <c r="E101" s="208"/>
      <c r="F101" s="106"/>
      <c r="G101" s="107"/>
      <c r="H101" s="107"/>
      <c r="I101" s="107"/>
      <c r="J101" s="108"/>
      <c r="K101" s="102" t="s">
        <v>206</v>
      </c>
      <c r="L101" s="152"/>
      <c r="M101" s="152"/>
      <c r="N101" s="41"/>
      <c r="O101" s="198"/>
      <c r="P101" s="220"/>
    </row>
    <row r="102" spans="1:16" ht="18.75" customHeight="1" x14ac:dyDescent="0.25">
      <c r="A102" s="192"/>
      <c r="B102" s="195"/>
      <c r="C102" s="206"/>
      <c r="D102" s="207"/>
      <c r="E102" s="208"/>
      <c r="F102" s="106"/>
      <c r="G102" s="107"/>
      <c r="H102" s="107"/>
      <c r="I102" s="107"/>
      <c r="J102" s="108"/>
      <c r="K102" s="102" t="s">
        <v>9</v>
      </c>
      <c r="L102" s="152">
        <v>105000</v>
      </c>
      <c r="M102" s="152">
        <v>84294</v>
      </c>
      <c r="N102" s="41">
        <f t="shared" si="8"/>
        <v>80.28</v>
      </c>
      <c r="O102" s="198"/>
      <c r="P102" s="220"/>
    </row>
    <row r="103" spans="1:16" ht="31.5" customHeight="1" x14ac:dyDescent="0.25">
      <c r="A103" s="192"/>
      <c r="B103" s="195"/>
      <c r="C103" s="206"/>
      <c r="D103" s="207"/>
      <c r="E103" s="208"/>
      <c r="F103" s="106"/>
      <c r="G103" s="107"/>
      <c r="H103" s="107"/>
      <c r="I103" s="107"/>
      <c r="J103" s="108"/>
      <c r="K103" s="102" t="s">
        <v>10</v>
      </c>
      <c r="L103" s="152">
        <v>288000</v>
      </c>
      <c r="M103" s="152">
        <v>318305</v>
      </c>
      <c r="N103" s="41">
        <f t="shared" si="8"/>
        <v>110.52256944444446</v>
      </c>
      <c r="O103" s="198"/>
      <c r="P103" s="220"/>
    </row>
    <row r="104" spans="1:16" ht="31.5" x14ac:dyDescent="0.25">
      <c r="A104" s="192"/>
      <c r="B104" s="195"/>
      <c r="C104" s="206"/>
      <c r="D104" s="207"/>
      <c r="E104" s="208"/>
      <c r="F104" s="106"/>
      <c r="G104" s="107"/>
      <c r="H104" s="107"/>
      <c r="I104" s="107"/>
      <c r="J104" s="108"/>
      <c r="K104" s="102" t="s">
        <v>207</v>
      </c>
      <c r="L104" s="152">
        <v>34602</v>
      </c>
      <c r="M104" s="152">
        <v>34655</v>
      </c>
      <c r="N104" s="41">
        <f t="shared" si="8"/>
        <v>100.15317033697475</v>
      </c>
      <c r="O104" s="198"/>
      <c r="P104" s="220"/>
    </row>
    <row r="105" spans="1:16" ht="47.25" customHeight="1" x14ac:dyDescent="0.25">
      <c r="A105" s="192"/>
      <c r="B105" s="195"/>
      <c r="C105" s="206"/>
      <c r="D105" s="207"/>
      <c r="E105" s="208"/>
      <c r="F105" s="106"/>
      <c r="G105" s="107"/>
      <c r="H105" s="107"/>
      <c r="I105" s="107"/>
      <c r="J105" s="108"/>
      <c r="K105" s="102" t="s">
        <v>11</v>
      </c>
      <c r="L105" s="152">
        <v>9362</v>
      </c>
      <c r="M105" s="152">
        <v>10046</v>
      </c>
      <c r="N105" s="41">
        <f>M105/L105*100</f>
        <v>107.30613116855372</v>
      </c>
      <c r="O105" s="198"/>
      <c r="P105" s="220"/>
    </row>
    <row r="106" spans="1:16" ht="47.25" x14ac:dyDescent="0.25">
      <c r="A106" s="192"/>
      <c r="B106" s="195"/>
      <c r="C106" s="206"/>
      <c r="D106" s="207"/>
      <c r="E106" s="208"/>
      <c r="F106" s="106"/>
      <c r="G106" s="107"/>
      <c r="H106" s="107"/>
      <c r="I106" s="107"/>
      <c r="J106" s="108"/>
      <c r="K106" s="147" t="s">
        <v>15</v>
      </c>
      <c r="L106" s="99">
        <v>65954</v>
      </c>
      <c r="M106" s="99">
        <v>67930</v>
      </c>
      <c r="N106" s="41">
        <f t="shared" si="8"/>
        <v>102.99602753434212</v>
      </c>
      <c r="O106" s="198"/>
      <c r="P106" s="220"/>
    </row>
    <row r="107" spans="1:16" ht="189" x14ac:dyDescent="0.25">
      <c r="A107" s="192"/>
      <c r="B107" s="195"/>
      <c r="C107" s="206"/>
      <c r="D107" s="207"/>
      <c r="E107" s="208"/>
      <c r="F107" s="106"/>
      <c r="G107" s="107"/>
      <c r="H107" s="107"/>
      <c r="I107" s="107"/>
      <c r="J107" s="108"/>
      <c r="K107" s="102" t="s">
        <v>14</v>
      </c>
      <c r="L107" s="152">
        <v>221</v>
      </c>
      <c r="M107" s="152">
        <v>197</v>
      </c>
      <c r="N107" s="41">
        <f t="shared" si="8"/>
        <v>89.14027149321268</v>
      </c>
      <c r="O107" s="198"/>
      <c r="P107" s="220"/>
    </row>
    <row r="108" spans="1:16" ht="94.5" customHeight="1" x14ac:dyDescent="0.25">
      <c r="A108" s="192"/>
      <c r="B108" s="195"/>
      <c r="C108" s="206"/>
      <c r="D108" s="207"/>
      <c r="E108" s="208"/>
      <c r="F108" s="106"/>
      <c r="G108" s="107"/>
      <c r="H108" s="107"/>
      <c r="I108" s="107"/>
      <c r="J108" s="108"/>
      <c r="K108" s="147" t="s">
        <v>208</v>
      </c>
      <c r="L108" s="99">
        <v>138</v>
      </c>
      <c r="M108" s="99">
        <v>138</v>
      </c>
      <c r="N108" s="41">
        <f t="shared" si="8"/>
        <v>100</v>
      </c>
      <c r="O108" s="198"/>
      <c r="P108" s="220"/>
    </row>
    <row r="109" spans="1:16" ht="69.75" customHeight="1" x14ac:dyDescent="0.25">
      <c r="A109" s="192"/>
      <c r="B109" s="195"/>
      <c r="C109" s="206"/>
      <c r="D109" s="207"/>
      <c r="E109" s="208"/>
      <c r="F109" s="106"/>
      <c r="G109" s="107"/>
      <c r="H109" s="107"/>
      <c r="I109" s="107"/>
      <c r="J109" s="108"/>
      <c r="K109" s="100" t="s">
        <v>209</v>
      </c>
      <c r="L109" s="101">
        <v>3741</v>
      </c>
      <c r="M109" s="101">
        <v>3752</v>
      </c>
      <c r="N109" s="41">
        <f t="shared" si="8"/>
        <v>100.29403902699814</v>
      </c>
      <c r="O109" s="198"/>
      <c r="P109" s="220"/>
    </row>
    <row r="110" spans="1:16" ht="219.75" customHeight="1" x14ac:dyDescent="0.25">
      <c r="A110" s="192"/>
      <c r="B110" s="195"/>
      <c r="C110" s="206"/>
      <c r="D110" s="207"/>
      <c r="E110" s="208"/>
      <c r="F110" s="106"/>
      <c r="G110" s="107"/>
      <c r="H110" s="107"/>
      <c r="I110" s="107"/>
      <c r="J110" s="108"/>
      <c r="K110" s="100" t="s">
        <v>304</v>
      </c>
      <c r="L110" s="152"/>
      <c r="M110" s="152"/>
      <c r="N110" s="41"/>
      <c r="O110" s="198"/>
      <c r="P110" s="220"/>
    </row>
    <row r="111" spans="1:16" ht="47.25" x14ac:dyDescent="0.25">
      <c r="A111" s="192"/>
      <c r="B111" s="195"/>
      <c r="C111" s="206"/>
      <c r="D111" s="207"/>
      <c r="E111" s="208"/>
      <c r="F111" s="106"/>
      <c r="G111" s="107"/>
      <c r="H111" s="107"/>
      <c r="I111" s="107"/>
      <c r="J111" s="108"/>
      <c r="K111" s="101" t="s">
        <v>210</v>
      </c>
      <c r="L111" s="101">
        <v>5</v>
      </c>
      <c r="M111" s="101">
        <v>6.2</v>
      </c>
      <c r="N111" s="41">
        <f t="shared" si="8"/>
        <v>124</v>
      </c>
      <c r="O111" s="198"/>
      <c r="P111" s="220"/>
    </row>
    <row r="112" spans="1:16" ht="31.5" customHeight="1" x14ac:dyDescent="0.25">
      <c r="A112" s="192"/>
      <c r="B112" s="195"/>
      <c r="C112" s="206"/>
      <c r="D112" s="207"/>
      <c r="E112" s="208"/>
      <c r="F112" s="106"/>
      <c r="G112" s="107"/>
      <c r="H112" s="107"/>
      <c r="I112" s="107"/>
      <c r="J112" s="108"/>
      <c r="K112" s="101" t="s">
        <v>211</v>
      </c>
      <c r="L112" s="101">
        <v>10.8</v>
      </c>
      <c r="M112" s="101">
        <v>22.6</v>
      </c>
      <c r="N112" s="41">
        <f t="shared" si="8"/>
        <v>209.25925925925927</v>
      </c>
      <c r="O112" s="198"/>
      <c r="P112" s="220"/>
    </row>
    <row r="113" spans="1:16" ht="47.25" customHeight="1" x14ac:dyDescent="0.25">
      <c r="A113" s="192"/>
      <c r="B113" s="195"/>
      <c r="C113" s="206"/>
      <c r="D113" s="207"/>
      <c r="E113" s="208"/>
      <c r="F113" s="106"/>
      <c r="G113" s="107"/>
      <c r="H113" s="107"/>
      <c r="I113" s="107"/>
      <c r="J113" s="108"/>
      <c r="K113" s="101" t="s">
        <v>212</v>
      </c>
      <c r="L113" s="101">
        <v>29.1</v>
      </c>
      <c r="M113" s="101">
        <v>71</v>
      </c>
      <c r="N113" s="41">
        <f t="shared" si="8"/>
        <v>243.98625429553263</v>
      </c>
      <c r="O113" s="198"/>
      <c r="P113" s="220"/>
    </row>
    <row r="114" spans="1:16" ht="126" x14ac:dyDescent="0.25">
      <c r="A114" s="192"/>
      <c r="B114" s="195"/>
      <c r="C114" s="206"/>
      <c r="D114" s="207"/>
      <c r="E114" s="208"/>
      <c r="F114" s="106"/>
      <c r="G114" s="107"/>
      <c r="H114" s="107"/>
      <c r="I114" s="107"/>
      <c r="J114" s="108"/>
      <c r="K114" s="102" t="s">
        <v>213</v>
      </c>
      <c r="L114" s="101">
        <v>1</v>
      </c>
      <c r="M114" s="101"/>
      <c r="N114" s="41"/>
      <c r="O114" s="198"/>
      <c r="P114" s="220"/>
    </row>
    <row r="115" spans="1:16" ht="110.25" customHeight="1" x14ac:dyDescent="0.25">
      <c r="A115" s="192"/>
      <c r="B115" s="195"/>
      <c r="C115" s="206"/>
      <c r="D115" s="207"/>
      <c r="E115" s="208"/>
      <c r="F115" s="106"/>
      <c r="G115" s="107"/>
      <c r="H115" s="107"/>
      <c r="I115" s="107"/>
      <c r="J115" s="108"/>
      <c r="K115" s="102" t="s">
        <v>214</v>
      </c>
      <c r="L115" s="101">
        <v>10</v>
      </c>
      <c r="M115" s="101">
        <v>10</v>
      </c>
      <c r="N115" s="41">
        <f t="shared" si="8"/>
        <v>100</v>
      </c>
      <c r="O115" s="198"/>
      <c r="P115" s="220"/>
    </row>
    <row r="116" spans="1:16" ht="126" x14ac:dyDescent="0.25">
      <c r="A116" s="192"/>
      <c r="B116" s="195"/>
      <c r="C116" s="206"/>
      <c r="D116" s="207"/>
      <c r="E116" s="208"/>
      <c r="F116" s="106"/>
      <c r="G116" s="107"/>
      <c r="H116" s="107"/>
      <c r="I116" s="107"/>
      <c r="J116" s="108"/>
      <c r="K116" s="102" t="s">
        <v>215</v>
      </c>
      <c r="L116" s="101"/>
      <c r="M116" s="101"/>
      <c r="N116" s="41"/>
      <c r="O116" s="198"/>
      <c r="P116" s="220"/>
    </row>
    <row r="117" spans="1:16" ht="157.5" x14ac:dyDescent="0.25">
      <c r="A117" s="192"/>
      <c r="B117" s="195"/>
      <c r="C117" s="206"/>
      <c r="D117" s="207"/>
      <c r="E117" s="208"/>
      <c r="F117" s="106"/>
      <c r="G117" s="107"/>
      <c r="H117" s="107"/>
      <c r="I117" s="107"/>
      <c r="J117" s="108"/>
      <c r="K117" s="146" t="s">
        <v>216</v>
      </c>
      <c r="L117" s="101">
        <v>8</v>
      </c>
      <c r="M117" s="153">
        <v>8</v>
      </c>
      <c r="N117" s="41">
        <f t="shared" si="8"/>
        <v>100</v>
      </c>
      <c r="O117" s="198"/>
      <c r="P117" s="220"/>
    </row>
    <row r="118" spans="1:16" ht="31.5" customHeight="1" x14ac:dyDescent="0.25">
      <c r="A118" s="192"/>
      <c r="B118" s="195"/>
      <c r="C118" s="206"/>
      <c r="D118" s="207"/>
      <c r="E118" s="208"/>
      <c r="F118" s="106"/>
      <c r="G118" s="107"/>
      <c r="H118" s="107"/>
      <c r="I118" s="107"/>
      <c r="J118" s="108"/>
      <c r="K118" s="102" t="s">
        <v>12</v>
      </c>
      <c r="L118" s="152">
        <v>11150</v>
      </c>
      <c r="M118" s="152">
        <v>11470</v>
      </c>
      <c r="N118" s="41">
        <f t="shared" si="8"/>
        <v>102.86995515695068</v>
      </c>
      <c r="O118" s="198"/>
      <c r="P118" s="220"/>
    </row>
    <row r="119" spans="1:16" ht="31.5" x14ac:dyDescent="0.25">
      <c r="A119" s="192"/>
      <c r="B119" s="195"/>
      <c r="C119" s="206"/>
      <c r="D119" s="207"/>
      <c r="E119" s="208"/>
      <c r="F119" s="106"/>
      <c r="G119" s="107"/>
      <c r="H119" s="107"/>
      <c r="I119" s="107"/>
      <c r="J119" s="108"/>
      <c r="K119" s="102" t="s">
        <v>13</v>
      </c>
      <c r="L119" s="152">
        <v>1760</v>
      </c>
      <c r="M119" s="152">
        <v>1673</v>
      </c>
      <c r="N119" s="41">
        <f t="shared" si="8"/>
        <v>95.056818181818187</v>
      </c>
      <c r="O119" s="198"/>
      <c r="P119" s="220"/>
    </row>
    <row r="120" spans="1:16" ht="63" x14ac:dyDescent="0.25">
      <c r="A120" s="192"/>
      <c r="B120" s="195"/>
      <c r="C120" s="206"/>
      <c r="D120" s="207"/>
      <c r="E120" s="208"/>
      <c r="F120" s="106"/>
      <c r="G120" s="107"/>
      <c r="H120" s="107"/>
      <c r="I120" s="107"/>
      <c r="J120" s="108"/>
      <c r="K120" s="145" t="s">
        <v>301</v>
      </c>
      <c r="L120" s="101">
        <v>2022</v>
      </c>
      <c r="M120" s="101">
        <v>2100</v>
      </c>
      <c r="N120" s="41">
        <f t="shared" si="8"/>
        <v>103.85756676557864</v>
      </c>
      <c r="O120" s="198"/>
      <c r="P120" s="220"/>
    </row>
    <row r="121" spans="1:16" ht="126" x14ac:dyDescent="0.25">
      <c r="A121" s="192"/>
      <c r="B121" s="195"/>
      <c r="C121" s="206"/>
      <c r="D121" s="207"/>
      <c r="E121" s="208"/>
      <c r="F121" s="106"/>
      <c r="G121" s="107"/>
      <c r="H121" s="107"/>
      <c r="I121" s="107"/>
      <c r="J121" s="108"/>
      <c r="K121" s="100" t="s">
        <v>217</v>
      </c>
      <c r="L121" s="176"/>
      <c r="M121" s="152"/>
      <c r="N121" s="41">
        <v>0</v>
      </c>
      <c r="O121" s="198"/>
      <c r="P121" s="220"/>
    </row>
    <row r="122" spans="1:16" ht="94.5" customHeight="1" x14ac:dyDescent="0.25">
      <c r="A122" s="192"/>
      <c r="B122" s="195"/>
      <c r="C122" s="206"/>
      <c r="D122" s="207"/>
      <c r="E122" s="208"/>
      <c r="F122" s="106"/>
      <c r="G122" s="107"/>
      <c r="H122" s="107"/>
      <c r="I122" s="107"/>
      <c r="J122" s="108"/>
      <c r="K122" s="100" t="s">
        <v>152</v>
      </c>
      <c r="L122" s="152">
        <v>0</v>
      </c>
      <c r="M122" s="152">
        <v>11</v>
      </c>
      <c r="N122" s="41">
        <v>100</v>
      </c>
      <c r="O122" s="198"/>
      <c r="P122" s="220"/>
    </row>
    <row r="123" spans="1:16" ht="63" customHeight="1" x14ac:dyDescent="0.25">
      <c r="A123" s="192"/>
      <c r="B123" s="195"/>
      <c r="C123" s="206"/>
      <c r="D123" s="207"/>
      <c r="E123" s="208"/>
      <c r="F123" s="106"/>
      <c r="G123" s="107"/>
      <c r="H123" s="107"/>
      <c r="I123" s="107"/>
      <c r="J123" s="108"/>
      <c r="K123" s="100" t="s">
        <v>302</v>
      </c>
      <c r="L123" s="152">
        <v>2</v>
      </c>
      <c r="M123" s="152">
        <v>0</v>
      </c>
      <c r="N123" s="41">
        <f t="shared" si="8"/>
        <v>0</v>
      </c>
      <c r="O123" s="198"/>
      <c r="P123" s="220"/>
    </row>
    <row r="124" spans="1:16" ht="102" customHeight="1" x14ac:dyDescent="0.25">
      <c r="A124" s="192"/>
      <c r="B124" s="195"/>
      <c r="C124" s="206"/>
      <c r="D124" s="207"/>
      <c r="E124" s="208"/>
      <c r="F124" s="106"/>
      <c r="G124" s="107"/>
      <c r="H124" s="107"/>
      <c r="I124" s="107"/>
      <c r="J124" s="108"/>
      <c r="K124" s="100" t="s">
        <v>303</v>
      </c>
      <c r="L124" s="152">
        <v>1</v>
      </c>
      <c r="M124" s="152">
        <v>0</v>
      </c>
      <c r="N124" s="41">
        <f t="shared" si="8"/>
        <v>0</v>
      </c>
      <c r="O124" s="198"/>
      <c r="P124" s="220"/>
    </row>
    <row r="125" spans="1:16" ht="94.5" x14ac:dyDescent="0.25">
      <c r="A125" s="192"/>
      <c r="B125" s="195"/>
      <c r="C125" s="206"/>
      <c r="D125" s="207"/>
      <c r="E125" s="208"/>
      <c r="F125" s="106"/>
      <c r="G125" s="107"/>
      <c r="H125" s="107"/>
      <c r="I125" s="107"/>
      <c r="J125" s="108"/>
      <c r="K125" s="100" t="s">
        <v>16</v>
      </c>
      <c r="L125" s="152">
        <v>19</v>
      </c>
      <c r="M125" s="152">
        <v>17.100000000000001</v>
      </c>
      <c r="N125" s="41">
        <f t="shared" si="8"/>
        <v>90</v>
      </c>
      <c r="O125" s="198"/>
      <c r="P125" s="220"/>
    </row>
    <row r="126" spans="1:16" ht="36" customHeight="1" thickBot="1" x14ac:dyDescent="0.3">
      <c r="A126" s="193"/>
      <c r="B126" s="196"/>
      <c r="C126" s="209"/>
      <c r="D126" s="210"/>
      <c r="E126" s="211"/>
      <c r="F126" s="95"/>
      <c r="G126" s="96"/>
      <c r="H126" s="96"/>
      <c r="I126" s="96"/>
      <c r="J126" s="97"/>
      <c r="K126" s="212" t="s">
        <v>73</v>
      </c>
      <c r="L126" s="213"/>
      <c r="M126" s="214"/>
      <c r="N126" s="90">
        <f>SUM(N90:N125)/33</f>
        <v>100.5193969657613</v>
      </c>
      <c r="O126" s="199"/>
      <c r="P126" s="221"/>
    </row>
    <row r="127" spans="1:16" ht="94.5" x14ac:dyDescent="0.25">
      <c r="A127" s="224">
        <v>10</v>
      </c>
      <c r="B127" s="215" t="s">
        <v>160</v>
      </c>
      <c r="C127" s="73">
        <v>1</v>
      </c>
      <c r="D127" s="73">
        <v>1</v>
      </c>
      <c r="E127" s="73">
        <f>D127/C127*100</f>
        <v>100</v>
      </c>
      <c r="F127" s="74" t="s">
        <v>29</v>
      </c>
      <c r="G127" s="75">
        <f>G130</f>
        <v>100</v>
      </c>
      <c r="H127" s="75">
        <f>H130</f>
        <v>99.674000000000007</v>
      </c>
      <c r="I127" s="75">
        <f>H127/G127*100</f>
        <v>99.674000000000007</v>
      </c>
      <c r="J127" s="76">
        <f>E127/I127*100</f>
        <v>100.32706623592912</v>
      </c>
      <c r="K127" s="56" t="s">
        <v>93</v>
      </c>
      <c r="L127" s="55">
        <v>100</v>
      </c>
      <c r="M127" s="55">
        <v>100</v>
      </c>
      <c r="N127" s="41">
        <f t="shared" ref="N127:N131" si="9">M127/L127*100</f>
        <v>100</v>
      </c>
      <c r="O127" s="225">
        <f>N132</f>
        <v>108.57142857142858</v>
      </c>
      <c r="P127" s="219" t="s">
        <v>103</v>
      </c>
    </row>
    <row r="128" spans="1:16" ht="157.5" x14ac:dyDescent="0.25">
      <c r="A128" s="192"/>
      <c r="B128" s="195"/>
      <c r="C128" s="203" t="s">
        <v>320</v>
      </c>
      <c r="D128" s="204"/>
      <c r="E128" s="205"/>
      <c r="F128" s="77" t="s">
        <v>76</v>
      </c>
      <c r="G128" s="92"/>
      <c r="H128" s="92"/>
      <c r="I128" s="75"/>
      <c r="J128" s="93"/>
      <c r="K128" s="56" t="s">
        <v>280</v>
      </c>
      <c r="L128" s="55">
        <v>100</v>
      </c>
      <c r="M128" s="55">
        <v>100</v>
      </c>
      <c r="N128" s="41">
        <f t="shared" si="9"/>
        <v>100</v>
      </c>
      <c r="O128" s="226"/>
      <c r="P128" s="220"/>
    </row>
    <row r="129" spans="1:16" ht="78.75" x14ac:dyDescent="0.25">
      <c r="A129" s="192"/>
      <c r="B129" s="195"/>
      <c r="C129" s="206"/>
      <c r="D129" s="207"/>
      <c r="E129" s="208"/>
      <c r="F129" s="77" t="s">
        <v>75</v>
      </c>
      <c r="G129" s="92"/>
      <c r="H129" s="92"/>
      <c r="I129" s="75"/>
      <c r="J129" s="93"/>
      <c r="K129" s="61" t="s">
        <v>281</v>
      </c>
      <c r="L129" s="55">
        <v>100</v>
      </c>
      <c r="M129" s="55">
        <v>100</v>
      </c>
      <c r="N129" s="41">
        <f t="shared" si="9"/>
        <v>100</v>
      </c>
      <c r="O129" s="226"/>
      <c r="P129" s="220"/>
    </row>
    <row r="130" spans="1:16" ht="81.599999999999994" customHeight="1" x14ac:dyDescent="0.25">
      <c r="A130" s="192"/>
      <c r="B130" s="195"/>
      <c r="C130" s="206"/>
      <c r="D130" s="207"/>
      <c r="E130" s="208"/>
      <c r="F130" s="77" t="s">
        <v>77</v>
      </c>
      <c r="G130" s="92">
        <v>100</v>
      </c>
      <c r="H130" s="92">
        <v>99.674000000000007</v>
      </c>
      <c r="I130" s="75">
        <f>H130/G130*100</f>
        <v>99.674000000000007</v>
      </c>
      <c r="J130" s="91">
        <f>E127/I130*100</f>
        <v>100.32706623592912</v>
      </c>
      <c r="K130" s="61" t="s">
        <v>282</v>
      </c>
      <c r="L130" s="55">
        <v>100</v>
      </c>
      <c r="M130" s="55">
        <v>100</v>
      </c>
      <c r="N130" s="41">
        <f t="shared" si="9"/>
        <v>100</v>
      </c>
      <c r="O130" s="226"/>
      <c r="P130" s="220"/>
    </row>
    <row r="131" spans="1:16" ht="118.9" customHeight="1" x14ac:dyDescent="0.25">
      <c r="A131" s="192"/>
      <c r="B131" s="195"/>
      <c r="C131" s="206"/>
      <c r="D131" s="207"/>
      <c r="E131" s="208"/>
      <c r="F131" s="94" t="s">
        <v>78</v>
      </c>
      <c r="G131" s="92"/>
      <c r="H131" s="92"/>
      <c r="I131" s="75"/>
      <c r="J131" s="93"/>
      <c r="K131" s="61" t="s">
        <v>290</v>
      </c>
      <c r="L131" s="127">
        <v>70</v>
      </c>
      <c r="M131" s="127">
        <v>100</v>
      </c>
      <c r="N131" s="41">
        <f t="shared" si="9"/>
        <v>142.85714285714286</v>
      </c>
      <c r="O131" s="226"/>
      <c r="P131" s="220"/>
    </row>
    <row r="132" spans="1:16" ht="16.5" thickBot="1" x14ac:dyDescent="0.3">
      <c r="A132" s="193"/>
      <c r="B132" s="196"/>
      <c r="C132" s="209"/>
      <c r="D132" s="210"/>
      <c r="E132" s="211"/>
      <c r="F132" s="95" t="s">
        <v>286</v>
      </c>
      <c r="G132" s="96"/>
      <c r="H132" s="96"/>
      <c r="I132" s="96"/>
      <c r="J132" s="97"/>
      <c r="K132" s="212" t="s">
        <v>73</v>
      </c>
      <c r="L132" s="213"/>
      <c r="M132" s="214"/>
      <c r="N132" s="90">
        <f>SUM(N127:N131)/5</f>
        <v>108.57142857142858</v>
      </c>
      <c r="O132" s="227"/>
      <c r="P132" s="221"/>
    </row>
    <row r="133" spans="1:16" ht="162" customHeight="1" x14ac:dyDescent="0.25">
      <c r="A133" s="224">
        <v>11</v>
      </c>
      <c r="B133" s="215" t="s">
        <v>151</v>
      </c>
      <c r="C133" s="73">
        <v>4</v>
      </c>
      <c r="D133" s="73">
        <v>4</v>
      </c>
      <c r="E133" s="73">
        <f>D133/C133*100</f>
        <v>100</v>
      </c>
      <c r="F133" s="74" t="s">
        <v>29</v>
      </c>
      <c r="G133" s="75">
        <f>SUM(G134:G137)</f>
        <v>17152.5</v>
      </c>
      <c r="H133" s="75">
        <f>SUM(H134:H137)</f>
        <v>16683.084930000001</v>
      </c>
      <c r="I133" s="75">
        <f>H133/G133*100</f>
        <v>97.26328482728465</v>
      </c>
      <c r="J133" s="76">
        <f>E133/I133*100</f>
        <v>102.81371863758773</v>
      </c>
      <c r="K133" s="56" t="s">
        <v>89</v>
      </c>
      <c r="L133" s="51">
        <v>90</v>
      </c>
      <c r="M133" s="38">
        <v>97.2</v>
      </c>
      <c r="N133" s="128">
        <f>M133/L133*100</f>
        <v>108</v>
      </c>
      <c r="O133" s="216">
        <f>N143*J133/100</f>
        <v>165.34198804109036</v>
      </c>
      <c r="P133" s="219" t="s">
        <v>103</v>
      </c>
    </row>
    <row r="134" spans="1:16" ht="94.5" x14ac:dyDescent="0.25">
      <c r="A134" s="192"/>
      <c r="B134" s="195"/>
      <c r="C134" s="203" t="s">
        <v>293</v>
      </c>
      <c r="D134" s="204"/>
      <c r="E134" s="205"/>
      <c r="F134" s="77" t="s">
        <v>76</v>
      </c>
      <c r="G134" s="92"/>
      <c r="H134" s="92"/>
      <c r="I134" s="75"/>
      <c r="J134" s="93"/>
      <c r="K134" s="61" t="s">
        <v>22</v>
      </c>
      <c r="L134" s="51">
        <v>5</v>
      </c>
      <c r="M134" s="38">
        <v>2.2000000000000002</v>
      </c>
      <c r="N134" s="128">
        <f>L134/M134*100</f>
        <v>227.27272727272725</v>
      </c>
      <c r="O134" s="198"/>
      <c r="P134" s="220"/>
    </row>
    <row r="135" spans="1:16" ht="94.5" x14ac:dyDescent="0.25">
      <c r="A135" s="192"/>
      <c r="B135" s="195"/>
      <c r="C135" s="206"/>
      <c r="D135" s="207"/>
      <c r="E135" s="208"/>
      <c r="F135" s="77" t="s">
        <v>75</v>
      </c>
      <c r="G135" s="92"/>
      <c r="H135" s="92"/>
      <c r="I135" s="75" t="e">
        <f>H135/G135*100</f>
        <v>#DIV/0!</v>
      </c>
      <c r="J135" s="91" t="e">
        <f>E133/I135*100</f>
        <v>#DIV/0!</v>
      </c>
      <c r="K135" s="61" t="s">
        <v>21</v>
      </c>
      <c r="L135" s="51">
        <v>5</v>
      </c>
      <c r="M135" s="38">
        <v>3.7</v>
      </c>
      <c r="N135" s="128">
        <f>L135/M135*100</f>
        <v>135.13513513513513</v>
      </c>
      <c r="O135" s="198"/>
      <c r="P135" s="220"/>
    </row>
    <row r="136" spans="1:16" ht="111.6" customHeight="1" x14ac:dyDescent="0.25">
      <c r="A136" s="192"/>
      <c r="B136" s="195"/>
      <c r="C136" s="206"/>
      <c r="D136" s="207"/>
      <c r="E136" s="208"/>
      <c r="F136" s="77" t="s">
        <v>77</v>
      </c>
      <c r="G136" s="92">
        <v>17152.5</v>
      </c>
      <c r="H136" s="92">
        <v>16683.084930000001</v>
      </c>
      <c r="I136" s="75">
        <f>H136/G136*100</f>
        <v>97.26328482728465</v>
      </c>
      <c r="J136" s="91">
        <f>E133/I136*100</f>
        <v>102.81371863758773</v>
      </c>
      <c r="K136" s="61" t="s">
        <v>20</v>
      </c>
      <c r="L136" s="51">
        <v>0</v>
      </c>
      <c r="M136" s="38">
        <v>0</v>
      </c>
      <c r="N136" s="128">
        <v>0</v>
      </c>
      <c r="O136" s="198"/>
      <c r="P136" s="220"/>
    </row>
    <row r="137" spans="1:16" ht="126" x14ac:dyDescent="0.25">
      <c r="A137" s="192"/>
      <c r="B137" s="195"/>
      <c r="C137" s="206"/>
      <c r="D137" s="207"/>
      <c r="E137" s="208"/>
      <c r="F137" s="94" t="s">
        <v>78</v>
      </c>
      <c r="G137" s="92"/>
      <c r="H137" s="92"/>
      <c r="I137" s="75"/>
      <c r="J137" s="93"/>
      <c r="K137" s="61" t="s">
        <v>90</v>
      </c>
      <c r="L137" s="51">
        <v>0</v>
      </c>
      <c r="M137" s="38">
        <v>0</v>
      </c>
      <c r="N137" s="128">
        <v>0</v>
      </c>
      <c r="O137" s="198"/>
      <c r="P137" s="220"/>
    </row>
    <row r="138" spans="1:16" ht="94.5" x14ac:dyDescent="0.25">
      <c r="A138" s="192"/>
      <c r="B138" s="195"/>
      <c r="C138" s="206"/>
      <c r="D138" s="207"/>
      <c r="E138" s="208"/>
      <c r="F138" s="103"/>
      <c r="G138" s="104"/>
      <c r="H138" s="104"/>
      <c r="I138" s="104"/>
      <c r="J138" s="105"/>
      <c r="K138" s="89" t="s">
        <v>19</v>
      </c>
      <c r="L138" s="39">
        <v>0.5</v>
      </c>
      <c r="M138" s="39">
        <v>0</v>
      </c>
      <c r="N138" s="128">
        <v>0</v>
      </c>
      <c r="O138" s="198"/>
      <c r="P138" s="220"/>
    </row>
    <row r="139" spans="1:16" ht="94.5" x14ac:dyDescent="0.25">
      <c r="A139" s="192"/>
      <c r="B139" s="195"/>
      <c r="C139" s="206"/>
      <c r="D139" s="207"/>
      <c r="E139" s="208"/>
      <c r="F139" s="106"/>
      <c r="G139" s="107"/>
      <c r="H139" s="107"/>
      <c r="I139" s="107"/>
      <c r="J139" s="108"/>
      <c r="K139" s="89" t="s">
        <v>17</v>
      </c>
      <c r="L139" s="39">
        <v>95</v>
      </c>
      <c r="M139" s="39">
        <v>99.99</v>
      </c>
      <c r="N139" s="128">
        <f t="shared" ref="N139:N140" si="10">M139/L139*100</f>
        <v>105.25263157894736</v>
      </c>
      <c r="O139" s="198"/>
      <c r="P139" s="220"/>
    </row>
    <row r="140" spans="1:16" ht="31.5" x14ac:dyDescent="0.25">
      <c r="A140" s="192"/>
      <c r="B140" s="195"/>
      <c r="C140" s="206"/>
      <c r="D140" s="207"/>
      <c r="E140" s="208"/>
      <c r="F140" s="106"/>
      <c r="G140" s="107"/>
      <c r="H140" s="107"/>
      <c r="I140" s="107"/>
      <c r="J140" s="108"/>
      <c r="K140" s="89" t="s">
        <v>91</v>
      </c>
      <c r="L140" s="39">
        <v>97</v>
      </c>
      <c r="M140" s="39">
        <v>122.2</v>
      </c>
      <c r="N140" s="128">
        <f t="shared" si="10"/>
        <v>125.97938144329896</v>
      </c>
      <c r="O140" s="198"/>
      <c r="P140" s="220"/>
    </row>
    <row r="141" spans="1:16" ht="78.75" x14ac:dyDescent="0.25">
      <c r="A141" s="192"/>
      <c r="B141" s="195"/>
      <c r="C141" s="206"/>
      <c r="D141" s="207"/>
      <c r="E141" s="208"/>
      <c r="F141" s="106"/>
      <c r="G141" s="107"/>
      <c r="H141" s="107"/>
      <c r="I141" s="107"/>
      <c r="J141" s="108"/>
      <c r="K141" s="89" t="s">
        <v>92</v>
      </c>
      <c r="L141" s="39">
        <v>0</v>
      </c>
      <c r="M141" s="39">
        <v>0</v>
      </c>
      <c r="N141" s="128">
        <v>0</v>
      </c>
      <c r="O141" s="198"/>
      <c r="P141" s="220"/>
    </row>
    <row r="142" spans="1:16" ht="149.44999999999999" customHeight="1" x14ac:dyDescent="0.25">
      <c r="A142" s="192"/>
      <c r="B142" s="195"/>
      <c r="C142" s="206"/>
      <c r="D142" s="207"/>
      <c r="E142" s="208"/>
      <c r="F142" s="106"/>
      <c r="G142" s="107"/>
      <c r="H142" s="107"/>
      <c r="I142" s="107"/>
      <c r="J142" s="108"/>
      <c r="K142" s="89" t="s">
        <v>18</v>
      </c>
      <c r="L142" s="39">
        <v>100</v>
      </c>
      <c r="M142" s="39">
        <v>39.200000000000003</v>
      </c>
      <c r="N142" s="128">
        <f>L142/M142*100</f>
        <v>255.10204081632654</v>
      </c>
      <c r="O142" s="198"/>
      <c r="P142" s="220"/>
    </row>
    <row r="143" spans="1:16" ht="24.6" customHeight="1" thickBot="1" x14ac:dyDescent="0.3">
      <c r="A143" s="193"/>
      <c r="B143" s="196"/>
      <c r="C143" s="209"/>
      <c r="D143" s="210"/>
      <c r="E143" s="211"/>
      <c r="F143" s="95"/>
      <c r="G143" s="96"/>
      <c r="H143" s="96"/>
      <c r="I143" s="96"/>
      <c r="J143" s="97"/>
      <c r="K143" s="212" t="s">
        <v>73</v>
      </c>
      <c r="L143" s="213"/>
      <c r="M143" s="214"/>
      <c r="N143" s="90">
        <f>SUM(N127:N142)/10</f>
        <v>160.81704876750067</v>
      </c>
      <c r="O143" s="199"/>
      <c r="P143" s="221"/>
    </row>
    <row r="144" spans="1:16" ht="42" customHeight="1" x14ac:dyDescent="0.25">
      <c r="A144" s="224">
        <v>12</v>
      </c>
      <c r="B144" s="215" t="s">
        <v>161</v>
      </c>
      <c r="C144" s="73">
        <v>1</v>
      </c>
      <c r="D144" s="73">
        <v>1</v>
      </c>
      <c r="E144" s="73">
        <f>D144/C144*100</f>
        <v>100</v>
      </c>
      <c r="F144" s="74" t="s">
        <v>29</v>
      </c>
      <c r="G144" s="75">
        <f>SUM(G145:G147)</f>
        <v>15</v>
      </c>
      <c r="H144" s="75">
        <f>SUM(H145:H147)</f>
        <v>15</v>
      </c>
      <c r="I144" s="75">
        <f>H144/G144*100</f>
        <v>100</v>
      </c>
      <c r="J144" s="76">
        <f>E144/I144*100</f>
        <v>100</v>
      </c>
      <c r="K144" s="56"/>
      <c r="L144" s="188"/>
      <c r="M144" s="57"/>
      <c r="N144" s="58"/>
      <c r="O144" s="216">
        <f>N149*J144/100</f>
        <v>100</v>
      </c>
      <c r="P144" s="219" t="s">
        <v>102</v>
      </c>
    </row>
    <row r="145" spans="1:16" ht="75.599999999999994" customHeight="1" x14ac:dyDescent="0.25">
      <c r="A145" s="192"/>
      <c r="B145" s="195"/>
      <c r="C145" s="203" t="s">
        <v>300</v>
      </c>
      <c r="D145" s="204"/>
      <c r="E145" s="205"/>
      <c r="F145" s="77" t="s">
        <v>76</v>
      </c>
      <c r="G145" s="92"/>
      <c r="H145" s="92"/>
      <c r="I145" s="75"/>
      <c r="J145" s="93"/>
      <c r="K145" s="59"/>
      <c r="L145" s="51"/>
      <c r="M145" s="57"/>
      <c r="N145" s="58"/>
      <c r="O145" s="198"/>
      <c r="P145" s="220"/>
    </row>
    <row r="146" spans="1:16" ht="63.6" customHeight="1" x14ac:dyDescent="0.25">
      <c r="A146" s="192"/>
      <c r="B146" s="195"/>
      <c r="C146" s="206"/>
      <c r="D146" s="207"/>
      <c r="E146" s="208"/>
      <c r="F146" s="77" t="s">
        <v>75</v>
      </c>
      <c r="G146" s="92"/>
      <c r="H146" s="92"/>
      <c r="I146" s="75"/>
      <c r="J146" s="93"/>
      <c r="K146" s="59"/>
      <c r="L146" s="188"/>
      <c r="M146" s="57"/>
      <c r="N146" s="58"/>
      <c r="O146" s="198"/>
      <c r="P146" s="220"/>
    </row>
    <row r="147" spans="1:16" ht="51.6" customHeight="1" x14ac:dyDescent="0.25">
      <c r="A147" s="192"/>
      <c r="B147" s="195"/>
      <c r="C147" s="206"/>
      <c r="D147" s="207"/>
      <c r="E147" s="208"/>
      <c r="F147" s="77" t="s">
        <v>77</v>
      </c>
      <c r="G147" s="92">
        <v>15</v>
      </c>
      <c r="H147" s="92">
        <v>15</v>
      </c>
      <c r="I147" s="75">
        <f>H147/G147*100</f>
        <v>100</v>
      </c>
      <c r="J147" s="91">
        <f>E144/I147*100</f>
        <v>100</v>
      </c>
      <c r="K147" s="59"/>
      <c r="L147" s="188"/>
      <c r="M147" s="57"/>
      <c r="N147" s="58"/>
      <c r="O147" s="198"/>
      <c r="P147" s="220"/>
    </row>
    <row r="148" spans="1:16" ht="82.9" customHeight="1" x14ac:dyDescent="0.25">
      <c r="A148" s="192"/>
      <c r="B148" s="195"/>
      <c r="C148" s="206"/>
      <c r="D148" s="207"/>
      <c r="E148" s="208"/>
      <c r="F148" s="94" t="s">
        <v>78</v>
      </c>
      <c r="G148" s="92"/>
      <c r="H148" s="92"/>
      <c r="I148" s="75"/>
      <c r="J148" s="93"/>
      <c r="K148" s="59"/>
      <c r="L148" s="188"/>
      <c r="M148" s="57"/>
      <c r="N148" s="58"/>
      <c r="O148" s="198"/>
      <c r="P148" s="220"/>
    </row>
    <row r="149" spans="1:16" ht="27" customHeight="1" thickBot="1" x14ac:dyDescent="0.3">
      <c r="A149" s="193"/>
      <c r="B149" s="196"/>
      <c r="C149" s="209"/>
      <c r="D149" s="210"/>
      <c r="E149" s="211"/>
      <c r="F149" s="95"/>
      <c r="G149" s="96"/>
      <c r="H149" s="96"/>
      <c r="I149" s="96"/>
      <c r="J149" s="97"/>
      <c r="K149" s="212" t="s">
        <v>73</v>
      </c>
      <c r="L149" s="213"/>
      <c r="M149" s="214"/>
      <c r="N149" s="60">
        <f>E144</f>
        <v>100</v>
      </c>
      <c r="O149" s="199"/>
      <c r="P149" s="221"/>
    </row>
    <row r="150" spans="1:16" ht="47.25" x14ac:dyDescent="0.25">
      <c r="A150" s="224">
        <v>13</v>
      </c>
      <c r="B150" s="215" t="s">
        <v>278</v>
      </c>
      <c r="C150" s="73">
        <v>2</v>
      </c>
      <c r="D150" s="73">
        <v>2</v>
      </c>
      <c r="E150" s="73">
        <f>D150/C150*100</f>
        <v>100</v>
      </c>
      <c r="F150" s="74" t="s">
        <v>29</v>
      </c>
      <c r="G150" s="75">
        <f>SUM(G151:G153)</f>
        <v>5455.9</v>
      </c>
      <c r="H150" s="75">
        <f>SUM(H151:H153)</f>
        <v>4747.8547099999996</v>
      </c>
      <c r="I150" s="75">
        <f>H150/G150*100</f>
        <v>87.022392455873458</v>
      </c>
      <c r="J150" s="76">
        <f>E150/I150*100</f>
        <v>114.91295191718282</v>
      </c>
      <c r="K150" s="56" t="s">
        <v>104</v>
      </c>
      <c r="L150" s="51">
        <v>34</v>
      </c>
      <c r="M150" s="38">
        <v>71</v>
      </c>
      <c r="N150" s="41">
        <f>L150/M150*100</f>
        <v>47.887323943661968</v>
      </c>
      <c r="O150" s="216">
        <f>N155/J150*100</f>
        <v>56.488852103709064</v>
      </c>
      <c r="P150" s="222" t="s">
        <v>299</v>
      </c>
    </row>
    <row r="151" spans="1:16" ht="76.150000000000006" customHeight="1" x14ac:dyDescent="0.25">
      <c r="A151" s="192"/>
      <c r="B151" s="195"/>
      <c r="C151" s="203" t="s">
        <v>297</v>
      </c>
      <c r="D151" s="204"/>
      <c r="E151" s="205"/>
      <c r="F151" s="77" t="s">
        <v>76</v>
      </c>
      <c r="G151" s="92"/>
      <c r="H151" s="92"/>
      <c r="I151" s="75"/>
      <c r="J151" s="93"/>
      <c r="K151" s="61" t="s">
        <v>105</v>
      </c>
      <c r="L151" s="51">
        <v>1</v>
      </c>
      <c r="M151" s="38">
        <v>4</v>
      </c>
      <c r="N151" s="41">
        <v>100</v>
      </c>
      <c r="O151" s="198"/>
      <c r="P151" s="220"/>
    </row>
    <row r="152" spans="1:16" ht="64.150000000000006" customHeight="1" x14ac:dyDescent="0.25">
      <c r="A152" s="192"/>
      <c r="B152" s="195"/>
      <c r="C152" s="206"/>
      <c r="D152" s="207"/>
      <c r="E152" s="208"/>
      <c r="F152" s="77" t="s">
        <v>75</v>
      </c>
      <c r="G152" s="92"/>
      <c r="H152" s="92"/>
      <c r="I152" s="75"/>
      <c r="J152" s="93"/>
      <c r="K152" s="61" t="s">
        <v>106</v>
      </c>
      <c r="L152" s="51">
        <v>0</v>
      </c>
      <c r="M152" s="38">
        <v>0</v>
      </c>
      <c r="N152" s="41">
        <v>100</v>
      </c>
      <c r="O152" s="198"/>
      <c r="P152" s="220"/>
    </row>
    <row r="153" spans="1:16" ht="58.15" customHeight="1" x14ac:dyDescent="0.25">
      <c r="A153" s="192"/>
      <c r="B153" s="195"/>
      <c r="C153" s="206"/>
      <c r="D153" s="207"/>
      <c r="E153" s="208"/>
      <c r="F153" s="77" t="s">
        <v>77</v>
      </c>
      <c r="G153" s="92">
        <v>5455.9</v>
      </c>
      <c r="H153" s="92">
        <v>4747.8547099999996</v>
      </c>
      <c r="I153" s="75">
        <f>H153/G153*100</f>
        <v>87.022392455873458</v>
      </c>
      <c r="J153" s="91">
        <f>E150/I153*100</f>
        <v>114.91295191718282</v>
      </c>
      <c r="K153" s="61" t="s">
        <v>107</v>
      </c>
      <c r="L153" s="51">
        <v>0.4</v>
      </c>
      <c r="M153" s="38">
        <v>3.4</v>
      </c>
      <c r="N153" s="41">
        <f>L153/M153*100</f>
        <v>11.764705882352942</v>
      </c>
      <c r="O153" s="198"/>
      <c r="P153" s="220"/>
    </row>
    <row r="154" spans="1:16" ht="85.15" customHeight="1" x14ac:dyDescent="0.25">
      <c r="A154" s="192"/>
      <c r="B154" s="195"/>
      <c r="C154" s="206"/>
      <c r="D154" s="207"/>
      <c r="E154" s="208"/>
      <c r="F154" s="94" t="s">
        <v>78</v>
      </c>
      <c r="G154" s="92"/>
      <c r="H154" s="92"/>
      <c r="I154" s="75"/>
      <c r="J154" s="93"/>
      <c r="K154" s="59">
        <v>3917.5</v>
      </c>
      <c r="L154" s="188"/>
      <c r="M154" s="57"/>
      <c r="N154" s="58"/>
      <c r="O154" s="198"/>
      <c r="P154" s="220"/>
    </row>
    <row r="155" spans="1:16" ht="16.5" thickBot="1" x14ac:dyDescent="0.3">
      <c r="A155" s="193"/>
      <c r="B155" s="196"/>
      <c r="C155" s="209"/>
      <c r="D155" s="210"/>
      <c r="E155" s="211"/>
      <c r="F155" s="95"/>
      <c r="G155" s="96"/>
      <c r="H155" s="96"/>
      <c r="I155" s="96"/>
      <c r="J155" s="97"/>
      <c r="K155" s="212" t="s">
        <v>73</v>
      </c>
      <c r="L155" s="213"/>
      <c r="M155" s="214"/>
      <c r="N155" s="90">
        <f>SUM(N150:N153)/4</f>
        <v>64.913007456503721</v>
      </c>
      <c r="O155" s="199"/>
      <c r="P155" s="221"/>
    </row>
    <row r="156" spans="1:16" ht="78.75" x14ac:dyDescent="0.25">
      <c r="A156" s="191">
        <v>14</v>
      </c>
      <c r="B156" s="215" t="s">
        <v>291</v>
      </c>
      <c r="C156" s="73">
        <v>1</v>
      </c>
      <c r="D156" s="73">
        <v>1</v>
      </c>
      <c r="E156" s="73">
        <f>D156/C156*100</f>
        <v>100</v>
      </c>
      <c r="F156" s="74" t="s">
        <v>29</v>
      </c>
      <c r="G156" s="75">
        <f>SUM(G157:G160)</f>
        <v>35</v>
      </c>
      <c r="H156" s="75">
        <f>SUM(H157:H160)</f>
        <v>0</v>
      </c>
      <c r="I156" s="75">
        <f>H156/G156*100</f>
        <v>0</v>
      </c>
      <c r="J156" s="76" t="e">
        <f>$E$156/I156*100</f>
        <v>#DIV/0!</v>
      </c>
      <c r="K156" s="56" t="s">
        <v>80</v>
      </c>
      <c r="L156" s="51">
        <v>10</v>
      </c>
      <c r="M156" s="38">
        <v>24</v>
      </c>
      <c r="N156" s="41">
        <f>M156/L156*100</f>
        <v>240</v>
      </c>
      <c r="O156" s="216" t="e">
        <f>N164*J156/100</f>
        <v>#DIV/0!</v>
      </c>
      <c r="P156" s="219" t="s">
        <v>102</v>
      </c>
    </row>
    <row r="157" spans="1:16" ht="94.5" x14ac:dyDescent="0.25">
      <c r="A157" s="192"/>
      <c r="B157" s="195"/>
      <c r="C157" s="203" t="s">
        <v>232</v>
      </c>
      <c r="D157" s="204"/>
      <c r="E157" s="205"/>
      <c r="F157" s="77" t="s">
        <v>76</v>
      </c>
      <c r="G157" s="92"/>
      <c r="H157" s="92"/>
      <c r="I157" s="75"/>
      <c r="J157" s="93"/>
      <c r="K157" s="61" t="s">
        <v>81</v>
      </c>
      <c r="L157" s="51">
        <v>5</v>
      </c>
      <c r="M157" s="38">
        <v>21</v>
      </c>
      <c r="N157" s="41">
        <f t="shared" ref="N157:N163" si="11">M157/L157*100</f>
        <v>420</v>
      </c>
      <c r="O157" s="198"/>
      <c r="P157" s="220"/>
    </row>
    <row r="158" spans="1:16" ht="63" x14ac:dyDescent="0.25">
      <c r="A158" s="192"/>
      <c r="B158" s="195"/>
      <c r="C158" s="206"/>
      <c r="D158" s="207"/>
      <c r="E158" s="208"/>
      <c r="F158" s="77" t="s">
        <v>75</v>
      </c>
      <c r="G158" s="92"/>
      <c r="H158" s="92"/>
      <c r="I158" s="75"/>
      <c r="J158" s="93"/>
      <c r="K158" s="61" t="s">
        <v>82</v>
      </c>
      <c r="L158" s="51">
        <v>2.1</v>
      </c>
      <c r="M158" s="38">
        <v>0</v>
      </c>
      <c r="N158" s="62">
        <f t="shared" si="11"/>
        <v>0</v>
      </c>
      <c r="O158" s="198"/>
      <c r="P158" s="220"/>
    </row>
    <row r="159" spans="1:16" ht="88.5" customHeight="1" x14ac:dyDescent="0.25">
      <c r="A159" s="192"/>
      <c r="B159" s="195"/>
      <c r="C159" s="206"/>
      <c r="D159" s="207"/>
      <c r="E159" s="208"/>
      <c r="F159" s="77" t="s">
        <v>77</v>
      </c>
      <c r="G159" s="92">
        <v>35</v>
      </c>
      <c r="H159" s="92">
        <v>0</v>
      </c>
      <c r="I159" s="75">
        <f>H159/G159*100</f>
        <v>0</v>
      </c>
      <c r="J159" s="76" t="e">
        <f>$E$156/I159*100</f>
        <v>#DIV/0!</v>
      </c>
      <c r="K159" s="61" t="s">
        <v>83</v>
      </c>
      <c r="L159" s="51">
        <v>2.2000000000000002</v>
      </c>
      <c r="M159" s="38">
        <v>0</v>
      </c>
      <c r="N159" s="41">
        <f t="shared" si="11"/>
        <v>0</v>
      </c>
      <c r="O159" s="198"/>
      <c r="P159" s="220"/>
    </row>
    <row r="160" spans="1:16" ht="94.5" x14ac:dyDescent="0.25">
      <c r="A160" s="192"/>
      <c r="B160" s="195"/>
      <c r="C160" s="206"/>
      <c r="D160" s="207"/>
      <c r="E160" s="208"/>
      <c r="F160" s="94" t="s">
        <v>78</v>
      </c>
      <c r="G160" s="92"/>
      <c r="H160" s="92"/>
      <c r="I160" s="75"/>
      <c r="J160" s="93"/>
      <c r="K160" s="61" t="s">
        <v>84</v>
      </c>
      <c r="L160" s="51">
        <v>2.1</v>
      </c>
      <c r="M160" s="38">
        <v>0</v>
      </c>
      <c r="N160" s="62">
        <f t="shared" si="11"/>
        <v>0</v>
      </c>
      <c r="O160" s="198"/>
      <c r="P160" s="220"/>
    </row>
    <row r="161" spans="1:16" ht="66" customHeight="1" x14ac:dyDescent="0.25">
      <c r="A161" s="192"/>
      <c r="B161" s="195"/>
      <c r="C161" s="206"/>
      <c r="D161" s="207"/>
      <c r="E161" s="208"/>
      <c r="F161" s="103"/>
      <c r="G161" s="104"/>
      <c r="H161" s="104"/>
      <c r="I161" s="104"/>
      <c r="J161" s="105"/>
      <c r="K161" s="89" t="s">
        <v>85</v>
      </c>
      <c r="L161" s="39">
        <v>2.1</v>
      </c>
      <c r="M161" s="39">
        <v>0</v>
      </c>
      <c r="N161" s="62">
        <f t="shared" si="11"/>
        <v>0</v>
      </c>
      <c r="O161" s="198"/>
      <c r="P161" s="220"/>
    </row>
    <row r="162" spans="1:16" ht="63" x14ac:dyDescent="0.25">
      <c r="A162" s="192"/>
      <c r="B162" s="195"/>
      <c r="C162" s="206"/>
      <c r="D162" s="207"/>
      <c r="E162" s="208"/>
      <c r="F162" s="106"/>
      <c r="G162" s="107"/>
      <c r="H162" s="107"/>
      <c r="I162" s="107"/>
      <c r="J162" s="108"/>
      <c r="K162" s="89" t="s">
        <v>86</v>
      </c>
      <c r="L162" s="39">
        <v>60.5</v>
      </c>
      <c r="M162" s="39">
        <v>77.8</v>
      </c>
      <c r="N162" s="41">
        <f t="shared" si="11"/>
        <v>128.59504132231405</v>
      </c>
      <c r="O162" s="198"/>
      <c r="P162" s="220"/>
    </row>
    <row r="163" spans="1:16" ht="63" x14ac:dyDescent="0.25">
      <c r="A163" s="192"/>
      <c r="B163" s="195"/>
      <c r="C163" s="206"/>
      <c r="D163" s="207"/>
      <c r="E163" s="208"/>
      <c r="F163" s="106"/>
      <c r="G163" s="107"/>
      <c r="H163" s="107"/>
      <c r="I163" s="107"/>
      <c r="J163" s="108"/>
      <c r="K163" s="89" t="s">
        <v>87</v>
      </c>
      <c r="L163" s="39">
        <v>90</v>
      </c>
      <c r="M163" s="39">
        <v>99.99</v>
      </c>
      <c r="N163" s="41">
        <f t="shared" si="11"/>
        <v>111.1</v>
      </c>
      <c r="O163" s="198"/>
      <c r="P163" s="220"/>
    </row>
    <row r="164" spans="1:16" ht="16.5" thickBot="1" x14ac:dyDescent="0.3">
      <c r="A164" s="193"/>
      <c r="B164" s="196"/>
      <c r="C164" s="209"/>
      <c r="D164" s="210"/>
      <c r="E164" s="211"/>
      <c r="F164" s="95"/>
      <c r="G164" s="96"/>
      <c r="H164" s="96"/>
      <c r="I164" s="96"/>
      <c r="J164" s="97"/>
      <c r="K164" s="212"/>
      <c r="L164" s="213"/>
      <c r="M164" s="214"/>
      <c r="N164" s="90">
        <f>SUM(N156:N163)/8</f>
        <v>112.46188016528926</v>
      </c>
      <c r="O164" s="199"/>
      <c r="P164" s="221"/>
    </row>
    <row r="165" spans="1:16" ht="141.75" x14ac:dyDescent="0.25">
      <c r="A165" s="191">
        <v>15</v>
      </c>
      <c r="B165" s="215" t="s">
        <v>162</v>
      </c>
      <c r="C165" s="73">
        <v>1</v>
      </c>
      <c r="D165" s="73">
        <v>1</v>
      </c>
      <c r="E165" s="73">
        <f>D165/C165*100</f>
        <v>100</v>
      </c>
      <c r="F165" s="74" t="s">
        <v>29</v>
      </c>
      <c r="G165" s="75">
        <f>SUM(G166:G169)</f>
        <v>176.6</v>
      </c>
      <c r="H165" s="75">
        <f>SUM(H166:H169)</f>
        <v>138.565</v>
      </c>
      <c r="I165" s="75">
        <f>H165/G165*100</f>
        <v>78.462627406568515</v>
      </c>
      <c r="J165" s="76">
        <f>$E$165/I165*100</f>
        <v>127.44921156136108</v>
      </c>
      <c r="K165" s="56" t="s">
        <v>113</v>
      </c>
      <c r="L165" s="51">
        <v>43.4</v>
      </c>
      <c r="M165" s="38">
        <v>55.5</v>
      </c>
      <c r="N165" s="41">
        <f>M165/L165*100</f>
        <v>127.88018433179724</v>
      </c>
      <c r="O165" s="216">
        <f>N173</f>
        <v>112.41501409848289</v>
      </c>
      <c r="P165" s="219" t="s">
        <v>103</v>
      </c>
    </row>
    <row r="166" spans="1:16" ht="47.25" customHeight="1" x14ac:dyDescent="0.25">
      <c r="A166" s="192"/>
      <c r="B166" s="195"/>
      <c r="C166" s="203" t="s">
        <v>325</v>
      </c>
      <c r="D166" s="204"/>
      <c r="E166" s="205"/>
      <c r="F166" s="77" t="s">
        <v>76</v>
      </c>
      <c r="G166" s="92"/>
      <c r="H166" s="92"/>
      <c r="I166" s="75" t="e">
        <f t="shared" ref="I166:I168" si="12">H166/G166*100</f>
        <v>#DIV/0!</v>
      </c>
      <c r="J166" s="76" t="e">
        <f t="shared" ref="J166:J168" si="13">$E$165/I166*100</f>
        <v>#DIV/0!</v>
      </c>
      <c r="K166" s="61" t="s">
        <v>114</v>
      </c>
      <c r="L166" s="51">
        <v>52</v>
      </c>
      <c r="M166" s="38">
        <v>64</v>
      </c>
      <c r="N166" s="41">
        <f t="shared" ref="N166:N172" si="14">M166/L166*100</f>
        <v>123.07692307692308</v>
      </c>
      <c r="O166" s="198"/>
      <c r="P166" s="220"/>
    </row>
    <row r="167" spans="1:16" ht="54" customHeight="1" x14ac:dyDescent="0.25">
      <c r="A167" s="192"/>
      <c r="B167" s="195"/>
      <c r="C167" s="206"/>
      <c r="D167" s="207"/>
      <c r="E167" s="208"/>
      <c r="F167" s="77" t="s">
        <v>75</v>
      </c>
      <c r="G167" s="92"/>
      <c r="H167" s="92"/>
      <c r="I167" s="75" t="e">
        <f t="shared" si="12"/>
        <v>#DIV/0!</v>
      </c>
      <c r="J167" s="76" t="e">
        <f t="shared" si="13"/>
        <v>#DIV/0!</v>
      </c>
      <c r="K167" s="61" t="s">
        <v>115</v>
      </c>
      <c r="L167" s="51">
        <v>1600</v>
      </c>
      <c r="M167" s="38">
        <v>1600</v>
      </c>
      <c r="N167" s="41">
        <f t="shared" si="14"/>
        <v>100</v>
      </c>
      <c r="O167" s="198"/>
      <c r="P167" s="220"/>
    </row>
    <row r="168" spans="1:16" ht="45" x14ac:dyDescent="0.25">
      <c r="A168" s="192"/>
      <c r="B168" s="195"/>
      <c r="C168" s="206"/>
      <c r="D168" s="207"/>
      <c r="E168" s="208"/>
      <c r="F168" s="77" t="s">
        <v>77</v>
      </c>
      <c r="G168" s="92">
        <v>176.6</v>
      </c>
      <c r="H168" s="92">
        <v>138.565</v>
      </c>
      <c r="I168" s="75">
        <f t="shared" si="12"/>
        <v>78.462627406568515</v>
      </c>
      <c r="J168" s="76">
        <f t="shared" si="13"/>
        <v>127.44921156136108</v>
      </c>
      <c r="K168" s="61" t="s">
        <v>116</v>
      </c>
      <c r="L168" s="51">
        <v>1</v>
      </c>
      <c r="M168" s="38">
        <v>1</v>
      </c>
      <c r="N168" s="62">
        <f t="shared" si="14"/>
        <v>100</v>
      </c>
      <c r="O168" s="198"/>
      <c r="P168" s="220"/>
    </row>
    <row r="169" spans="1:16" ht="49.5" x14ac:dyDescent="0.25">
      <c r="A169" s="192"/>
      <c r="B169" s="195"/>
      <c r="C169" s="206"/>
      <c r="D169" s="207"/>
      <c r="E169" s="208"/>
      <c r="F169" s="94" t="s">
        <v>78</v>
      </c>
      <c r="G169" s="92"/>
      <c r="H169" s="92"/>
      <c r="I169" s="75"/>
      <c r="J169" s="93"/>
      <c r="K169" s="61" t="s">
        <v>117</v>
      </c>
      <c r="L169" s="51">
        <v>600</v>
      </c>
      <c r="M169" s="38">
        <v>938</v>
      </c>
      <c r="N169" s="41">
        <f t="shared" si="14"/>
        <v>156.33333333333331</v>
      </c>
      <c r="O169" s="198"/>
      <c r="P169" s="220"/>
    </row>
    <row r="170" spans="1:16" ht="63" x14ac:dyDescent="0.25">
      <c r="A170" s="192"/>
      <c r="B170" s="195"/>
      <c r="C170" s="206"/>
      <c r="D170" s="207"/>
      <c r="E170" s="208"/>
      <c r="F170" s="103"/>
      <c r="G170" s="104"/>
      <c r="H170" s="104"/>
      <c r="I170" s="104"/>
      <c r="J170" s="105">
        <v>365.5</v>
      </c>
      <c r="K170" s="89" t="s">
        <v>118</v>
      </c>
      <c r="L170" s="39">
        <v>75</v>
      </c>
      <c r="M170" s="39">
        <v>63</v>
      </c>
      <c r="N170" s="41">
        <f t="shared" si="14"/>
        <v>84</v>
      </c>
      <c r="O170" s="198"/>
      <c r="P170" s="220"/>
    </row>
    <row r="171" spans="1:16" ht="63" x14ac:dyDescent="0.25">
      <c r="A171" s="192"/>
      <c r="B171" s="195"/>
      <c r="C171" s="206"/>
      <c r="D171" s="207"/>
      <c r="E171" s="208"/>
      <c r="F171" s="106"/>
      <c r="G171" s="107"/>
      <c r="H171" s="107"/>
      <c r="I171" s="107"/>
      <c r="J171" s="108"/>
      <c r="K171" s="89" t="s">
        <v>119</v>
      </c>
      <c r="L171" s="39">
        <v>90.4</v>
      </c>
      <c r="M171" s="39">
        <v>95</v>
      </c>
      <c r="N171" s="41">
        <f t="shared" si="14"/>
        <v>105.08849557522124</v>
      </c>
      <c r="O171" s="198"/>
      <c r="P171" s="220"/>
    </row>
    <row r="172" spans="1:16" ht="47.25" x14ac:dyDescent="0.25">
      <c r="A172" s="192"/>
      <c r="B172" s="195"/>
      <c r="C172" s="206"/>
      <c r="D172" s="207"/>
      <c r="E172" s="208"/>
      <c r="F172" s="106"/>
      <c r="G172" s="107"/>
      <c r="H172" s="107"/>
      <c r="I172" s="107"/>
      <c r="J172" s="108"/>
      <c r="K172" s="89" t="s">
        <v>120</v>
      </c>
      <c r="L172" s="39">
        <v>34</v>
      </c>
      <c r="M172" s="39">
        <v>35</v>
      </c>
      <c r="N172" s="41">
        <f t="shared" si="14"/>
        <v>102.94117647058823</v>
      </c>
      <c r="O172" s="198"/>
      <c r="P172" s="220"/>
    </row>
    <row r="173" spans="1:16" ht="16.5" thickBot="1" x14ac:dyDescent="0.3">
      <c r="A173" s="193"/>
      <c r="B173" s="196"/>
      <c r="C173" s="209"/>
      <c r="D173" s="210"/>
      <c r="E173" s="211"/>
      <c r="F173" s="95"/>
      <c r="G173" s="96"/>
      <c r="H173" s="96"/>
      <c r="I173" s="96"/>
      <c r="J173" s="97"/>
      <c r="K173" s="212" t="s">
        <v>73</v>
      </c>
      <c r="L173" s="213"/>
      <c r="M173" s="214"/>
      <c r="N173" s="90">
        <f>SUM(N165:N172)/8</f>
        <v>112.41501409848289</v>
      </c>
      <c r="O173" s="199"/>
      <c r="P173" s="221"/>
    </row>
    <row r="174" spans="1:16" ht="87" customHeight="1" x14ac:dyDescent="0.25">
      <c r="A174" s="191">
        <v>16</v>
      </c>
      <c r="B174" s="215" t="s">
        <v>163</v>
      </c>
      <c r="C174" s="73">
        <v>4</v>
      </c>
      <c r="D174" s="73">
        <v>4</v>
      </c>
      <c r="E174" s="73">
        <f>D174/C174*100</f>
        <v>100</v>
      </c>
      <c r="F174" s="74" t="s">
        <v>29</v>
      </c>
      <c r="G174" s="75">
        <f>SUM(G175:G178)</f>
        <v>51838</v>
      </c>
      <c r="H174" s="75">
        <f>SUM(H175:H178)</f>
        <v>51313</v>
      </c>
      <c r="I174" s="75">
        <f>H174/G174*100</f>
        <v>98.987229445580454</v>
      </c>
      <c r="J174" s="76">
        <f>$E$174/I174*100</f>
        <v>101.0231325395124</v>
      </c>
      <c r="K174" s="56" t="s">
        <v>169</v>
      </c>
      <c r="L174" s="51">
        <v>946.1</v>
      </c>
      <c r="M174" s="51">
        <v>964.5</v>
      </c>
      <c r="N174" s="41">
        <f>M174/L174*100</f>
        <v>101.94482612831624</v>
      </c>
      <c r="O174" s="216">
        <f>N182*J174/100</f>
        <v>155.27902913639971</v>
      </c>
      <c r="P174" s="219" t="s">
        <v>103</v>
      </c>
    </row>
    <row r="175" spans="1:16" ht="134.25" customHeight="1" x14ac:dyDescent="0.25">
      <c r="A175" s="192"/>
      <c r="B175" s="195"/>
      <c r="C175" s="203" t="s">
        <v>324</v>
      </c>
      <c r="D175" s="204"/>
      <c r="E175" s="205"/>
      <c r="F175" s="77" t="s">
        <v>76</v>
      </c>
      <c r="G175" s="174">
        <v>258</v>
      </c>
      <c r="H175" s="174">
        <v>258</v>
      </c>
      <c r="I175" s="75">
        <f>H175/G175*100</f>
        <v>100</v>
      </c>
      <c r="J175" s="76">
        <f>$E$174/I175*100</f>
        <v>100</v>
      </c>
      <c r="K175" s="61" t="s">
        <v>170</v>
      </c>
      <c r="L175" s="51">
        <v>8</v>
      </c>
      <c r="M175" s="51">
        <v>25</v>
      </c>
      <c r="N175" s="41">
        <f t="shared" ref="N175:N181" si="15">M175/L175*100</f>
        <v>312.5</v>
      </c>
      <c r="O175" s="198"/>
      <c r="P175" s="220"/>
    </row>
    <row r="176" spans="1:16" ht="63.75" customHeight="1" x14ac:dyDescent="0.25">
      <c r="A176" s="192"/>
      <c r="B176" s="195"/>
      <c r="C176" s="206"/>
      <c r="D176" s="207"/>
      <c r="E176" s="208"/>
      <c r="F176" s="77" t="s">
        <v>75</v>
      </c>
      <c r="G176" s="154">
        <v>42</v>
      </c>
      <c r="H176" s="154">
        <v>42</v>
      </c>
      <c r="I176" s="75">
        <f t="shared" ref="I176:I177" si="16">H176/G176*100</f>
        <v>100</v>
      </c>
      <c r="J176" s="76">
        <f t="shared" ref="J176:J177" si="17">$E$174/I176*100</f>
        <v>100</v>
      </c>
      <c r="K176" s="61" t="s">
        <v>171</v>
      </c>
      <c r="L176" s="51">
        <v>236.51300000000001</v>
      </c>
      <c r="M176" s="51">
        <v>275.39999999999998</v>
      </c>
      <c r="N176" s="41">
        <f t="shared" si="15"/>
        <v>116.44180235335899</v>
      </c>
      <c r="O176" s="198"/>
      <c r="P176" s="220"/>
    </row>
    <row r="177" spans="1:16" ht="47.25" x14ac:dyDescent="0.25">
      <c r="A177" s="192"/>
      <c r="B177" s="195"/>
      <c r="C177" s="206"/>
      <c r="D177" s="207"/>
      <c r="E177" s="208"/>
      <c r="F177" s="77" t="s">
        <v>77</v>
      </c>
      <c r="G177" s="154">
        <v>49588</v>
      </c>
      <c r="H177" s="154">
        <v>49107.7</v>
      </c>
      <c r="I177" s="75">
        <f t="shared" si="16"/>
        <v>99.031418891667329</v>
      </c>
      <c r="J177" s="76">
        <f t="shared" si="17"/>
        <v>100.9780543580742</v>
      </c>
      <c r="K177" s="61" t="s">
        <v>172</v>
      </c>
      <c r="L177" s="51">
        <v>1.998</v>
      </c>
      <c r="M177" s="51">
        <v>1.94</v>
      </c>
      <c r="N177" s="41">
        <f t="shared" si="15"/>
        <v>97.097097097097091</v>
      </c>
      <c r="O177" s="198"/>
      <c r="P177" s="220"/>
    </row>
    <row r="178" spans="1:16" ht="49.5" x14ac:dyDescent="0.25">
      <c r="A178" s="192"/>
      <c r="B178" s="195"/>
      <c r="C178" s="206"/>
      <c r="D178" s="207"/>
      <c r="E178" s="208"/>
      <c r="F178" s="78" t="s">
        <v>78</v>
      </c>
      <c r="G178" s="154">
        <v>1950</v>
      </c>
      <c r="H178" s="154">
        <v>1905.3</v>
      </c>
      <c r="I178" s="75">
        <f t="shared" ref="I178" si="18">H178/G178*100</f>
        <v>97.707692307692312</v>
      </c>
      <c r="J178" s="76">
        <f t="shared" ref="J178" si="19">$E$174/I178*100</f>
        <v>102.34608723035743</v>
      </c>
      <c r="K178" s="61" t="s">
        <v>173</v>
      </c>
      <c r="L178" s="51">
        <v>5.16</v>
      </c>
      <c r="M178" s="51">
        <v>6.5</v>
      </c>
      <c r="N178" s="41">
        <f t="shared" si="15"/>
        <v>125.96899224806202</v>
      </c>
      <c r="O178" s="198"/>
      <c r="P178" s="220"/>
    </row>
    <row r="179" spans="1:16" ht="31.5" x14ac:dyDescent="0.25">
      <c r="A179" s="192"/>
      <c r="B179" s="195"/>
      <c r="C179" s="206"/>
      <c r="D179" s="207"/>
      <c r="E179" s="207"/>
      <c r="F179" s="79"/>
      <c r="G179" s="80"/>
      <c r="H179" s="80"/>
      <c r="I179" s="190">
        <v>51130</v>
      </c>
      <c r="J179" s="81"/>
      <c r="K179" s="89" t="s">
        <v>174</v>
      </c>
      <c r="L179" s="51">
        <v>0.19600000000000001</v>
      </c>
      <c r="M179" s="51">
        <v>0.19400000000000001</v>
      </c>
      <c r="N179" s="41">
        <f t="shared" si="15"/>
        <v>98.979591836734699</v>
      </c>
      <c r="O179" s="198"/>
      <c r="P179" s="220"/>
    </row>
    <row r="180" spans="1:16" ht="47.25" x14ac:dyDescent="0.25">
      <c r="A180" s="192"/>
      <c r="B180" s="195"/>
      <c r="C180" s="206"/>
      <c r="D180" s="207"/>
      <c r="E180" s="207"/>
      <c r="F180" s="82"/>
      <c r="G180" s="83"/>
      <c r="H180" s="83"/>
      <c r="I180" s="84"/>
      <c r="J180" s="85"/>
      <c r="K180" s="89" t="s">
        <v>175</v>
      </c>
      <c r="L180" s="51">
        <v>95.6</v>
      </c>
      <c r="M180" s="51">
        <v>117.6</v>
      </c>
      <c r="N180" s="41">
        <f t="shared" si="15"/>
        <v>123.01255230125523</v>
      </c>
      <c r="O180" s="198"/>
      <c r="P180" s="220"/>
    </row>
    <row r="181" spans="1:16" ht="31.5" x14ac:dyDescent="0.25">
      <c r="A181" s="192"/>
      <c r="B181" s="195"/>
      <c r="C181" s="206"/>
      <c r="D181" s="207"/>
      <c r="E181" s="207"/>
      <c r="F181" s="82"/>
      <c r="G181" s="83"/>
      <c r="H181" s="83"/>
      <c r="I181" s="84"/>
      <c r="J181" s="85"/>
      <c r="K181" s="89" t="s">
        <v>176</v>
      </c>
      <c r="L181" s="51">
        <v>3</v>
      </c>
      <c r="M181" s="51">
        <v>3</v>
      </c>
      <c r="N181" s="41">
        <f t="shared" si="15"/>
        <v>100</v>
      </c>
      <c r="O181" s="198"/>
      <c r="P181" s="220"/>
    </row>
    <row r="182" spans="1:16" ht="60.75" customHeight="1" thickBot="1" x14ac:dyDescent="0.3">
      <c r="A182" s="193"/>
      <c r="B182" s="195"/>
      <c r="C182" s="209"/>
      <c r="D182" s="210"/>
      <c r="E182" s="210"/>
      <c r="F182" s="86"/>
      <c r="G182" s="87"/>
      <c r="H182" s="87"/>
      <c r="I182" s="87"/>
      <c r="J182" s="88"/>
      <c r="K182" s="269" t="s">
        <v>73</v>
      </c>
      <c r="L182" s="213"/>
      <c r="M182" s="214"/>
      <c r="N182" s="90">
        <f>SUM(N174:N181)/7</f>
        <v>153.70640885211773</v>
      </c>
      <c r="O182" s="199"/>
      <c r="P182" s="221"/>
    </row>
    <row r="183" spans="1:16" ht="153" customHeight="1" x14ac:dyDescent="0.25">
      <c r="A183" s="191">
        <v>17</v>
      </c>
      <c r="B183" s="270" t="s">
        <v>164</v>
      </c>
      <c r="C183" s="73">
        <v>1</v>
      </c>
      <c r="D183" s="73">
        <v>1</v>
      </c>
      <c r="E183" s="73">
        <f>D183/C183*100</f>
        <v>100</v>
      </c>
      <c r="F183" s="133" t="s">
        <v>29</v>
      </c>
      <c r="G183" s="178">
        <f>SUM(G184:G187)</f>
        <v>95</v>
      </c>
      <c r="H183" s="178">
        <f>SUM(H184:H187)</f>
        <v>95</v>
      </c>
      <c r="I183" s="178">
        <f>H183/G183*100</f>
        <v>100</v>
      </c>
      <c r="J183" s="134">
        <f>$E$183/I183*100</f>
        <v>100</v>
      </c>
      <c r="K183" s="56" t="s">
        <v>121</v>
      </c>
      <c r="L183" s="51">
        <v>30</v>
      </c>
      <c r="M183" s="51">
        <v>32</v>
      </c>
      <c r="N183" s="41">
        <f>M183/L183*100</f>
        <v>106.66666666666667</v>
      </c>
      <c r="O183" s="216">
        <f>N188*J183/100</f>
        <v>90.054329371816635</v>
      </c>
      <c r="P183" s="219" t="s">
        <v>102</v>
      </c>
    </row>
    <row r="184" spans="1:16" ht="110.25" customHeight="1" x14ac:dyDescent="0.25">
      <c r="A184" s="192"/>
      <c r="B184" s="270"/>
      <c r="C184" s="203" t="s">
        <v>296</v>
      </c>
      <c r="D184" s="204"/>
      <c r="E184" s="205"/>
      <c r="F184" s="77" t="s">
        <v>76</v>
      </c>
      <c r="G184" s="92"/>
      <c r="H184" s="92"/>
      <c r="I184" s="75"/>
      <c r="J184" s="93"/>
      <c r="K184" s="61" t="s">
        <v>122</v>
      </c>
      <c r="L184" s="51">
        <v>12</v>
      </c>
      <c r="M184" s="51">
        <v>10</v>
      </c>
      <c r="N184" s="41">
        <f t="shared" ref="N184:N187" si="20">M184/L184*100</f>
        <v>83.333333333333343</v>
      </c>
      <c r="O184" s="198"/>
      <c r="P184" s="220"/>
    </row>
    <row r="185" spans="1:16" ht="63" x14ac:dyDescent="0.25">
      <c r="A185" s="192"/>
      <c r="B185" s="270"/>
      <c r="C185" s="206"/>
      <c r="D185" s="207"/>
      <c r="E185" s="208"/>
      <c r="F185" s="77" t="s">
        <v>75</v>
      </c>
      <c r="G185" s="92"/>
      <c r="H185" s="92"/>
      <c r="I185" s="75"/>
      <c r="J185" s="93"/>
      <c r="K185" s="61" t="s">
        <v>123</v>
      </c>
      <c r="L185" s="51">
        <v>34</v>
      </c>
      <c r="M185" s="51">
        <v>34</v>
      </c>
      <c r="N185" s="41">
        <f t="shared" si="20"/>
        <v>100</v>
      </c>
      <c r="O185" s="198"/>
      <c r="P185" s="220"/>
    </row>
    <row r="186" spans="1:16" ht="78.75" x14ac:dyDescent="0.25">
      <c r="A186" s="192"/>
      <c r="B186" s="270"/>
      <c r="C186" s="206"/>
      <c r="D186" s="207"/>
      <c r="E186" s="208"/>
      <c r="F186" s="77" t="s">
        <v>77</v>
      </c>
      <c r="G186" s="92">
        <v>95</v>
      </c>
      <c r="H186" s="92">
        <v>95</v>
      </c>
      <c r="I186" s="75">
        <f>H186/G186*100</f>
        <v>100</v>
      </c>
      <c r="J186" s="76">
        <f>$E$183/I186*100</f>
        <v>100</v>
      </c>
      <c r="K186" s="61" t="s">
        <v>124</v>
      </c>
      <c r="L186" s="51">
        <v>19</v>
      </c>
      <c r="M186" s="51">
        <v>9</v>
      </c>
      <c r="N186" s="41">
        <f t="shared" si="20"/>
        <v>47.368421052631575</v>
      </c>
      <c r="O186" s="198"/>
      <c r="P186" s="220"/>
    </row>
    <row r="187" spans="1:16" ht="49.5" x14ac:dyDescent="0.25">
      <c r="A187" s="192"/>
      <c r="B187" s="270"/>
      <c r="C187" s="206"/>
      <c r="D187" s="207"/>
      <c r="E187" s="208"/>
      <c r="F187" s="94" t="s">
        <v>78</v>
      </c>
      <c r="G187" s="92"/>
      <c r="H187" s="92"/>
      <c r="I187" s="75"/>
      <c r="J187" s="93"/>
      <c r="K187" s="61" t="s">
        <v>125</v>
      </c>
      <c r="L187" s="51">
        <v>31</v>
      </c>
      <c r="M187" s="51">
        <v>35</v>
      </c>
      <c r="N187" s="41">
        <f t="shared" si="20"/>
        <v>112.90322580645163</v>
      </c>
      <c r="O187" s="198"/>
      <c r="P187" s="220"/>
    </row>
    <row r="188" spans="1:16" ht="16.5" thickBot="1" x14ac:dyDescent="0.3">
      <c r="A188" s="193"/>
      <c r="B188" s="270"/>
      <c r="C188" s="209"/>
      <c r="D188" s="210"/>
      <c r="E188" s="211"/>
      <c r="F188" s="95"/>
      <c r="G188" s="96"/>
      <c r="H188" s="96"/>
      <c r="I188" s="96"/>
      <c r="J188" s="97"/>
      <c r="K188" s="212" t="s">
        <v>73</v>
      </c>
      <c r="L188" s="213"/>
      <c r="M188" s="214"/>
      <c r="N188" s="90">
        <f>SUM(N183:N187)/5</f>
        <v>90.054329371816635</v>
      </c>
      <c r="O188" s="199"/>
      <c r="P188" s="221"/>
    </row>
    <row r="189" spans="1:16" ht="94.5" x14ac:dyDescent="0.25">
      <c r="A189" s="191">
        <v>18</v>
      </c>
      <c r="B189" s="195" t="s">
        <v>165</v>
      </c>
      <c r="C189" s="73">
        <v>3</v>
      </c>
      <c r="D189" s="73">
        <v>3</v>
      </c>
      <c r="E189" s="98">
        <f>D189/C189*100</f>
        <v>100</v>
      </c>
      <c r="F189" s="133" t="s">
        <v>29</v>
      </c>
      <c r="G189" s="178">
        <f>SUM(G190:G193)</f>
        <v>560240.19999999995</v>
      </c>
      <c r="H189" s="178">
        <f>SUM(H190:H193)</f>
        <v>558378.1</v>
      </c>
      <c r="I189" s="178">
        <f>H189/G189*100</f>
        <v>99.667624708116278</v>
      </c>
      <c r="J189" s="134">
        <f>$E$189/I189*100</f>
        <v>100.33348370933601</v>
      </c>
      <c r="K189" s="56" t="s">
        <v>126</v>
      </c>
      <c r="L189" s="51">
        <v>100</v>
      </c>
      <c r="M189" s="38">
        <v>98</v>
      </c>
      <c r="N189" s="41">
        <f>M189/L189*100</f>
        <v>98</v>
      </c>
      <c r="O189" s="216">
        <f>N212*J189/100</f>
        <v>104.61120641399226</v>
      </c>
      <c r="P189" s="219" t="s">
        <v>103</v>
      </c>
    </row>
    <row r="190" spans="1:16" ht="73.5" x14ac:dyDescent="0.25">
      <c r="A190" s="192"/>
      <c r="B190" s="195"/>
      <c r="C190" s="203" t="s">
        <v>319</v>
      </c>
      <c r="D190" s="204"/>
      <c r="E190" s="205"/>
      <c r="F190" s="77" t="s">
        <v>76</v>
      </c>
      <c r="G190" s="92">
        <v>209868.79999999999</v>
      </c>
      <c r="H190" s="92">
        <v>209868.79999999999</v>
      </c>
      <c r="I190" s="178">
        <f>H190/G190*100</f>
        <v>100</v>
      </c>
      <c r="J190" s="134">
        <f>$E$189/I190*100</f>
        <v>100</v>
      </c>
      <c r="K190" s="61" t="s">
        <v>127</v>
      </c>
      <c r="L190" s="51">
        <v>97.8</v>
      </c>
      <c r="M190" s="38">
        <v>97.8</v>
      </c>
      <c r="N190" s="41">
        <f t="shared" ref="N190:N211" si="21">M190/L190*100</f>
        <v>100</v>
      </c>
      <c r="O190" s="198"/>
      <c r="P190" s="220"/>
    </row>
    <row r="191" spans="1:16" ht="63" x14ac:dyDescent="0.25">
      <c r="A191" s="192"/>
      <c r="B191" s="195"/>
      <c r="C191" s="206"/>
      <c r="D191" s="207"/>
      <c r="E191" s="208"/>
      <c r="F191" s="77" t="s">
        <v>75</v>
      </c>
      <c r="G191" s="92">
        <v>250326.5</v>
      </c>
      <c r="H191" s="92">
        <v>250326.5</v>
      </c>
      <c r="I191" s="75">
        <f>H191/G191*100</f>
        <v>100</v>
      </c>
      <c r="J191" s="134">
        <f>$E$189/I191*100</f>
        <v>100</v>
      </c>
      <c r="K191" s="61" t="s">
        <v>128</v>
      </c>
      <c r="L191" s="51">
        <v>2.1</v>
      </c>
      <c r="M191" s="38">
        <v>2.1</v>
      </c>
      <c r="N191" s="41">
        <v>100</v>
      </c>
      <c r="O191" s="198"/>
      <c r="P191" s="220"/>
    </row>
    <row r="192" spans="1:16" ht="47.25" x14ac:dyDescent="0.25">
      <c r="A192" s="192"/>
      <c r="B192" s="195"/>
      <c r="C192" s="206"/>
      <c r="D192" s="207"/>
      <c r="E192" s="208"/>
      <c r="F192" s="77" t="s">
        <v>77</v>
      </c>
      <c r="G192" s="92">
        <v>85714.8</v>
      </c>
      <c r="H192" s="92">
        <v>83852.7</v>
      </c>
      <c r="I192" s="75">
        <f>H192/G192*100</f>
        <v>97.827563034621789</v>
      </c>
      <c r="J192" s="134">
        <f t="shared" ref="J192" si="22">$E$189/I192*100</f>
        <v>102.22067983499636</v>
      </c>
      <c r="K192" s="61" t="s">
        <v>129</v>
      </c>
      <c r="L192" s="51">
        <v>0</v>
      </c>
      <c r="M192" s="38">
        <v>0</v>
      </c>
      <c r="N192" s="41">
        <v>100</v>
      </c>
      <c r="O192" s="198"/>
      <c r="P192" s="220"/>
    </row>
    <row r="193" spans="1:16" ht="94.5" x14ac:dyDescent="0.25">
      <c r="A193" s="192"/>
      <c r="B193" s="195"/>
      <c r="C193" s="206"/>
      <c r="D193" s="207"/>
      <c r="E193" s="208"/>
      <c r="F193" s="94" t="s">
        <v>78</v>
      </c>
      <c r="G193" s="92">
        <v>14330.1</v>
      </c>
      <c r="H193" s="92">
        <v>14330.1</v>
      </c>
      <c r="I193" s="75">
        <f>H193/G193*100</f>
        <v>100</v>
      </c>
      <c r="J193" s="134">
        <f t="shared" ref="J193" si="23">$E$189/I193*100</f>
        <v>100</v>
      </c>
      <c r="K193" s="61" t="s">
        <v>130</v>
      </c>
      <c r="L193" s="51">
        <v>32.9</v>
      </c>
      <c r="M193" s="38">
        <v>32.9</v>
      </c>
      <c r="N193" s="41">
        <f t="shared" si="21"/>
        <v>100</v>
      </c>
      <c r="O193" s="198"/>
      <c r="P193" s="220"/>
    </row>
    <row r="194" spans="1:16" ht="47.25" x14ac:dyDescent="0.25">
      <c r="A194" s="192"/>
      <c r="B194" s="195"/>
      <c r="C194" s="206"/>
      <c r="D194" s="207"/>
      <c r="E194" s="208"/>
      <c r="F194" s="131"/>
      <c r="G194" s="83"/>
      <c r="H194" s="83"/>
      <c r="I194" s="84"/>
      <c r="J194" s="132"/>
      <c r="K194" s="61" t="s">
        <v>131</v>
      </c>
      <c r="L194" s="51">
        <v>86.7</v>
      </c>
      <c r="M194" s="38">
        <v>86.7</v>
      </c>
      <c r="N194" s="41">
        <f t="shared" si="21"/>
        <v>100</v>
      </c>
      <c r="O194" s="198"/>
      <c r="P194" s="220"/>
    </row>
    <row r="195" spans="1:16" ht="78.75" x14ac:dyDescent="0.25">
      <c r="A195" s="192"/>
      <c r="B195" s="195"/>
      <c r="C195" s="206"/>
      <c r="D195" s="207"/>
      <c r="E195" s="208"/>
      <c r="F195" s="131"/>
      <c r="G195" s="83"/>
      <c r="H195" s="83"/>
      <c r="I195" s="84"/>
      <c r="J195" s="132"/>
      <c r="K195" s="61" t="s">
        <v>132</v>
      </c>
      <c r="L195" s="51">
        <v>98.6</v>
      </c>
      <c r="M195" s="38">
        <v>98.6</v>
      </c>
      <c r="N195" s="41">
        <f t="shared" si="21"/>
        <v>100</v>
      </c>
      <c r="O195" s="198"/>
      <c r="P195" s="220"/>
    </row>
    <row r="196" spans="1:16" ht="63" x14ac:dyDescent="0.25">
      <c r="A196" s="192"/>
      <c r="B196" s="195"/>
      <c r="C196" s="206"/>
      <c r="D196" s="207"/>
      <c r="E196" s="208"/>
      <c r="F196" s="131"/>
      <c r="G196" s="83"/>
      <c r="H196" s="83"/>
      <c r="I196" s="84"/>
      <c r="J196" s="132"/>
      <c r="K196" s="61" t="s">
        <v>133</v>
      </c>
      <c r="L196" s="51">
        <v>50</v>
      </c>
      <c r="M196" s="38">
        <v>57</v>
      </c>
      <c r="N196" s="41">
        <f t="shared" si="21"/>
        <v>113.99999999999999</v>
      </c>
      <c r="O196" s="198"/>
      <c r="P196" s="220"/>
    </row>
    <row r="197" spans="1:16" ht="63" x14ac:dyDescent="0.25">
      <c r="A197" s="192"/>
      <c r="B197" s="195"/>
      <c r="C197" s="206"/>
      <c r="D197" s="207"/>
      <c r="E197" s="208"/>
      <c r="F197" s="131"/>
      <c r="G197" s="83"/>
      <c r="H197" s="83"/>
      <c r="I197" s="84"/>
      <c r="J197" s="132"/>
      <c r="K197" s="61" t="s">
        <v>134</v>
      </c>
      <c r="L197" s="51">
        <v>60</v>
      </c>
      <c r="M197" s="38">
        <v>64</v>
      </c>
      <c r="N197" s="41">
        <f t="shared" si="21"/>
        <v>106.66666666666667</v>
      </c>
      <c r="O197" s="198"/>
      <c r="P197" s="220"/>
    </row>
    <row r="198" spans="1:16" ht="47.25" x14ac:dyDescent="0.25">
      <c r="A198" s="192"/>
      <c r="B198" s="195"/>
      <c r="C198" s="206"/>
      <c r="D198" s="207"/>
      <c r="E198" s="208"/>
      <c r="F198" s="131"/>
      <c r="G198" s="83"/>
      <c r="H198" s="83"/>
      <c r="I198" s="84"/>
      <c r="J198" s="132"/>
      <c r="K198" s="61" t="s">
        <v>136</v>
      </c>
      <c r="L198" s="51">
        <v>90</v>
      </c>
      <c r="M198" s="38">
        <v>90</v>
      </c>
      <c r="N198" s="41">
        <f t="shared" si="21"/>
        <v>100</v>
      </c>
      <c r="O198" s="198"/>
      <c r="P198" s="220"/>
    </row>
    <row r="199" spans="1:16" ht="157.5" x14ac:dyDescent="0.25">
      <c r="A199" s="192"/>
      <c r="B199" s="195"/>
      <c r="C199" s="206"/>
      <c r="D199" s="207"/>
      <c r="E199" s="208"/>
      <c r="F199" s="131"/>
      <c r="G199" s="83"/>
      <c r="H199" s="83"/>
      <c r="I199" s="84"/>
      <c r="J199" s="132"/>
      <c r="K199" s="61" t="s">
        <v>135</v>
      </c>
      <c r="L199" s="51">
        <v>95</v>
      </c>
      <c r="M199" s="38">
        <v>95</v>
      </c>
      <c r="N199" s="41">
        <f t="shared" si="21"/>
        <v>100</v>
      </c>
      <c r="O199" s="198"/>
      <c r="P199" s="220"/>
    </row>
    <row r="200" spans="1:16" ht="63" x14ac:dyDescent="0.25">
      <c r="A200" s="192"/>
      <c r="B200" s="195"/>
      <c r="C200" s="206"/>
      <c r="D200" s="207"/>
      <c r="E200" s="208"/>
      <c r="F200" s="131"/>
      <c r="G200" s="83"/>
      <c r="H200" s="83"/>
      <c r="I200" s="84"/>
      <c r="J200" s="132"/>
      <c r="K200" s="61" t="s">
        <v>137</v>
      </c>
      <c r="L200" s="51">
        <v>5</v>
      </c>
      <c r="M200" s="38">
        <v>5</v>
      </c>
      <c r="N200" s="41">
        <f t="shared" si="21"/>
        <v>100</v>
      </c>
      <c r="O200" s="198"/>
      <c r="P200" s="220"/>
    </row>
    <row r="201" spans="1:16" ht="47.25" x14ac:dyDescent="0.25">
      <c r="A201" s="192"/>
      <c r="B201" s="195"/>
      <c r="C201" s="206"/>
      <c r="D201" s="207"/>
      <c r="E201" s="208"/>
      <c r="F201" s="131"/>
      <c r="G201" s="83"/>
      <c r="H201" s="83"/>
      <c r="I201" s="84"/>
      <c r="J201" s="132"/>
      <c r="K201" s="61" t="s">
        <v>230</v>
      </c>
      <c r="L201" s="51">
        <v>45</v>
      </c>
      <c r="M201" s="38">
        <v>45</v>
      </c>
      <c r="N201" s="41">
        <f t="shared" si="21"/>
        <v>100</v>
      </c>
      <c r="O201" s="198"/>
      <c r="P201" s="220"/>
    </row>
    <row r="202" spans="1:16" ht="141.75" x14ac:dyDescent="0.25">
      <c r="A202" s="192"/>
      <c r="B202" s="195"/>
      <c r="C202" s="206"/>
      <c r="D202" s="207"/>
      <c r="E202" s="208"/>
      <c r="F202" s="131"/>
      <c r="G202" s="83"/>
      <c r="H202" s="83"/>
      <c r="I202" s="84"/>
      <c r="J202" s="132"/>
      <c r="K202" s="61" t="s">
        <v>138</v>
      </c>
      <c r="L202" s="51">
        <v>33</v>
      </c>
      <c r="M202" s="38">
        <v>33</v>
      </c>
      <c r="N202" s="41">
        <f t="shared" si="21"/>
        <v>100</v>
      </c>
      <c r="O202" s="198"/>
      <c r="P202" s="220"/>
    </row>
    <row r="203" spans="1:16" ht="110.25" x14ac:dyDescent="0.25">
      <c r="A203" s="192"/>
      <c r="B203" s="195"/>
      <c r="C203" s="206"/>
      <c r="D203" s="207"/>
      <c r="E203" s="208"/>
      <c r="F203" s="131"/>
      <c r="G203" s="83"/>
      <c r="H203" s="83"/>
      <c r="I203" s="84"/>
      <c r="J203" s="132"/>
      <c r="K203" s="61" t="s">
        <v>139</v>
      </c>
      <c r="L203" s="51">
        <v>100</v>
      </c>
      <c r="M203" s="38">
        <v>100</v>
      </c>
      <c r="N203" s="41">
        <f t="shared" si="21"/>
        <v>100</v>
      </c>
      <c r="O203" s="198"/>
      <c r="P203" s="220"/>
    </row>
    <row r="204" spans="1:16" ht="126" x14ac:dyDescent="0.25">
      <c r="A204" s="192"/>
      <c r="B204" s="195"/>
      <c r="C204" s="206"/>
      <c r="D204" s="207"/>
      <c r="E204" s="208"/>
      <c r="F204" s="131"/>
      <c r="G204" s="83"/>
      <c r="H204" s="83"/>
      <c r="I204" s="84"/>
      <c r="J204" s="132"/>
      <c r="K204" s="61" t="s">
        <v>140</v>
      </c>
      <c r="L204" s="51">
        <v>100</v>
      </c>
      <c r="M204" s="38">
        <v>100</v>
      </c>
      <c r="N204" s="41">
        <f t="shared" si="21"/>
        <v>100</v>
      </c>
      <c r="O204" s="198"/>
      <c r="P204" s="220"/>
    </row>
    <row r="205" spans="1:16" ht="110.25" x14ac:dyDescent="0.25">
      <c r="A205" s="192"/>
      <c r="B205" s="195"/>
      <c r="C205" s="206"/>
      <c r="D205" s="207"/>
      <c r="E205" s="208"/>
      <c r="F205" s="131"/>
      <c r="G205" s="83"/>
      <c r="H205" s="83"/>
      <c r="I205" s="84"/>
      <c r="J205" s="132"/>
      <c r="K205" s="61" t="s">
        <v>141</v>
      </c>
      <c r="L205" s="51">
        <v>100</v>
      </c>
      <c r="M205" s="38">
        <v>100</v>
      </c>
      <c r="N205" s="41">
        <f t="shared" si="21"/>
        <v>100</v>
      </c>
      <c r="O205" s="198"/>
      <c r="P205" s="220"/>
    </row>
    <row r="206" spans="1:16" ht="31.5" x14ac:dyDescent="0.25">
      <c r="A206" s="192"/>
      <c r="B206" s="195"/>
      <c r="C206" s="206"/>
      <c r="D206" s="207"/>
      <c r="E206" s="208"/>
      <c r="F206" s="131"/>
      <c r="G206" s="83"/>
      <c r="H206" s="83"/>
      <c r="I206" s="84"/>
      <c r="J206" s="132"/>
      <c r="K206" s="61" t="s">
        <v>142</v>
      </c>
      <c r="L206" s="51">
        <v>100</v>
      </c>
      <c r="M206" s="38">
        <v>100</v>
      </c>
      <c r="N206" s="41">
        <f t="shared" si="21"/>
        <v>100</v>
      </c>
      <c r="O206" s="198"/>
      <c r="P206" s="220"/>
    </row>
    <row r="207" spans="1:16" ht="78.75" x14ac:dyDescent="0.25">
      <c r="A207" s="192"/>
      <c r="B207" s="195"/>
      <c r="C207" s="206"/>
      <c r="D207" s="207"/>
      <c r="E207" s="208"/>
      <c r="F207" s="131"/>
      <c r="G207" s="83"/>
      <c r="H207" s="83"/>
      <c r="I207" s="84"/>
      <c r="J207" s="132"/>
      <c r="K207" s="61" t="s">
        <v>143</v>
      </c>
      <c r="L207" s="51">
        <v>95</v>
      </c>
      <c r="M207" s="38">
        <v>95</v>
      </c>
      <c r="N207" s="41">
        <f t="shared" si="21"/>
        <v>100</v>
      </c>
      <c r="O207" s="198"/>
      <c r="P207" s="220"/>
    </row>
    <row r="208" spans="1:16" ht="63" x14ac:dyDescent="0.25">
      <c r="A208" s="192"/>
      <c r="B208" s="195"/>
      <c r="C208" s="206"/>
      <c r="D208" s="207"/>
      <c r="E208" s="208"/>
      <c r="F208" s="131"/>
      <c r="G208" s="83"/>
      <c r="H208" s="83"/>
      <c r="I208" s="84"/>
      <c r="J208" s="132"/>
      <c r="K208" s="61" t="s">
        <v>144</v>
      </c>
      <c r="L208" s="51">
        <v>100</v>
      </c>
      <c r="M208" s="38">
        <v>100</v>
      </c>
      <c r="N208" s="41">
        <f t="shared" si="21"/>
        <v>100</v>
      </c>
      <c r="O208" s="198"/>
      <c r="P208" s="220"/>
    </row>
    <row r="209" spans="1:16" ht="116.45" customHeight="1" x14ac:dyDescent="0.25">
      <c r="A209" s="192"/>
      <c r="B209" s="195"/>
      <c r="C209" s="206"/>
      <c r="D209" s="207"/>
      <c r="E209" s="208"/>
      <c r="F209" s="131"/>
      <c r="G209" s="83"/>
      <c r="H209" s="83"/>
      <c r="I209" s="84"/>
      <c r="J209" s="132"/>
      <c r="K209" s="61" t="s">
        <v>145</v>
      </c>
      <c r="L209" s="51">
        <v>30</v>
      </c>
      <c r="M209" s="38">
        <v>50</v>
      </c>
      <c r="N209" s="41">
        <f t="shared" si="21"/>
        <v>166.66666666666669</v>
      </c>
      <c r="O209" s="198"/>
      <c r="P209" s="220"/>
    </row>
    <row r="210" spans="1:16" ht="110.25" x14ac:dyDescent="0.25">
      <c r="A210" s="192"/>
      <c r="B210" s="195"/>
      <c r="C210" s="206"/>
      <c r="D210" s="207"/>
      <c r="E210" s="208"/>
      <c r="F210" s="131"/>
      <c r="G210" s="83"/>
      <c r="H210" s="83"/>
      <c r="I210" s="84"/>
      <c r="J210" s="132"/>
      <c r="K210" s="61" t="s">
        <v>146</v>
      </c>
      <c r="L210" s="51">
        <v>55</v>
      </c>
      <c r="M210" s="38">
        <v>62</v>
      </c>
      <c r="N210" s="41">
        <f t="shared" si="21"/>
        <v>112.72727272727272</v>
      </c>
      <c r="O210" s="198"/>
      <c r="P210" s="220"/>
    </row>
    <row r="211" spans="1:16" ht="63" x14ac:dyDescent="0.25">
      <c r="A211" s="192"/>
      <c r="B211" s="195"/>
      <c r="C211" s="206"/>
      <c r="D211" s="207"/>
      <c r="E211" s="208"/>
      <c r="F211" s="131"/>
      <c r="G211" s="83"/>
      <c r="H211" s="83"/>
      <c r="I211" s="84"/>
      <c r="J211" s="132"/>
      <c r="K211" s="61" t="s">
        <v>147</v>
      </c>
      <c r="L211" s="51">
        <v>90</v>
      </c>
      <c r="M211" s="38">
        <v>90</v>
      </c>
      <c r="N211" s="41">
        <f t="shared" si="21"/>
        <v>100</v>
      </c>
      <c r="O211" s="198"/>
      <c r="P211" s="220"/>
    </row>
    <row r="212" spans="1:16" ht="16.5" thickBot="1" x14ac:dyDescent="0.3">
      <c r="A212" s="193"/>
      <c r="B212" s="196"/>
      <c r="C212" s="209"/>
      <c r="D212" s="210"/>
      <c r="E212" s="211"/>
      <c r="F212" s="95"/>
      <c r="G212" s="96"/>
      <c r="H212" s="96"/>
      <c r="I212" s="96"/>
      <c r="J212" s="97"/>
      <c r="K212" s="212" t="s">
        <v>73</v>
      </c>
      <c r="L212" s="213"/>
      <c r="M212" s="214"/>
      <c r="N212" s="90">
        <f>SUM(N189:N211)/23</f>
        <v>104.26350461133067</v>
      </c>
      <c r="O212" s="199"/>
      <c r="P212" s="221"/>
    </row>
    <row r="213" spans="1:16" ht="28.5" x14ac:dyDescent="0.25">
      <c r="A213" s="191">
        <v>19</v>
      </c>
      <c r="B213" s="215" t="s">
        <v>166</v>
      </c>
      <c r="C213" s="73">
        <v>1</v>
      </c>
      <c r="D213" s="73">
        <v>1</v>
      </c>
      <c r="E213" s="73">
        <f>D213/C213*100</f>
        <v>100</v>
      </c>
      <c r="F213" s="133" t="s">
        <v>29</v>
      </c>
      <c r="G213" s="178">
        <f>G216</f>
        <v>15</v>
      </c>
      <c r="H213" s="178">
        <f>H216</f>
        <v>15</v>
      </c>
      <c r="I213" s="178">
        <f>H213/G213*100</f>
        <v>100</v>
      </c>
      <c r="J213" s="164">
        <f>E213/I213*100</f>
        <v>100</v>
      </c>
      <c r="K213" s="56"/>
      <c r="L213" s="51"/>
      <c r="M213" s="38"/>
      <c r="N213" s="41"/>
      <c r="O213" s="216">
        <v>100</v>
      </c>
      <c r="P213" s="219" t="s">
        <v>102</v>
      </c>
    </row>
    <row r="214" spans="1:16" ht="45" x14ac:dyDescent="0.25">
      <c r="A214" s="192"/>
      <c r="B214" s="195"/>
      <c r="C214" s="203" t="s">
        <v>318</v>
      </c>
      <c r="D214" s="204"/>
      <c r="E214" s="205"/>
      <c r="F214" s="77" t="s">
        <v>76</v>
      </c>
      <c r="G214" s="92"/>
      <c r="H214" s="92"/>
      <c r="I214" s="178"/>
      <c r="J214" s="164"/>
      <c r="K214" s="61"/>
      <c r="L214" s="51"/>
      <c r="M214" s="43"/>
      <c r="N214" s="41"/>
      <c r="O214" s="198"/>
      <c r="P214" s="220"/>
    </row>
    <row r="215" spans="1:16" ht="45" x14ac:dyDescent="0.25">
      <c r="A215" s="192"/>
      <c r="B215" s="195"/>
      <c r="C215" s="206"/>
      <c r="D215" s="207"/>
      <c r="E215" s="208"/>
      <c r="F215" s="77" t="s">
        <v>75</v>
      </c>
      <c r="G215" s="92"/>
      <c r="H215" s="92"/>
      <c r="I215" s="178"/>
      <c r="J215" s="164"/>
      <c r="K215" s="61"/>
      <c r="L215" s="51"/>
      <c r="M215" s="38"/>
      <c r="N215" s="41"/>
      <c r="O215" s="198"/>
      <c r="P215" s="220"/>
    </row>
    <row r="216" spans="1:16" ht="45" x14ac:dyDescent="0.25">
      <c r="A216" s="192"/>
      <c r="B216" s="195"/>
      <c r="C216" s="206"/>
      <c r="D216" s="207"/>
      <c r="E216" s="208"/>
      <c r="F216" s="77" t="s">
        <v>77</v>
      </c>
      <c r="G216" s="92">
        <v>15</v>
      </c>
      <c r="H216" s="92">
        <v>15</v>
      </c>
      <c r="I216" s="178">
        <f t="shared" ref="I216" si="24">H216/G216*100</f>
        <v>100</v>
      </c>
      <c r="J216" s="164">
        <f>E213/I216*100</f>
        <v>100</v>
      </c>
      <c r="K216" s="61"/>
      <c r="L216" s="51"/>
      <c r="M216" s="38"/>
      <c r="N216" s="41"/>
      <c r="O216" s="198"/>
      <c r="P216" s="220"/>
    </row>
    <row r="217" spans="1:16" ht="49.5" x14ac:dyDescent="0.25">
      <c r="A217" s="192"/>
      <c r="B217" s="195"/>
      <c r="C217" s="206"/>
      <c r="D217" s="207"/>
      <c r="E217" s="208"/>
      <c r="F217" s="94" t="s">
        <v>78</v>
      </c>
      <c r="G217" s="92"/>
      <c r="H217" s="92"/>
      <c r="I217" s="75"/>
      <c r="J217" s="93"/>
      <c r="K217" s="61"/>
      <c r="L217" s="51"/>
      <c r="M217" s="38"/>
      <c r="N217" s="41"/>
      <c r="O217" s="198"/>
      <c r="P217" s="220"/>
    </row>
    <row r="218" spans="1:16" ht="16.5" thickBot="1" x14ac:dyDescent="0.3">
      <c r="A218" s="193"/>
      <c r="B218" s="196"/>
      <c r="C218" s="209"/>
      <c r="D218" s="210"/>
      <c r="E218" s="211"/>
      <c r="F218" s="95"/>
      <c r="G218" s="96"/>
      <c r="H218" s="96"/>
      <c r="I218" s="96"/>
      <c r="J218" s="97"/>
      <c r="K218" s="212" t="s">
        <v>73</v>
      </c>
      <c r="L218" s="213"/>
      <c r="M218" s="214"/>
      <c r="N218" s="90">
        <v>100</v>
      </c>
      <c r="O218" s="199"/>
      <c r="P218" s="221"/>
    </row>
    <row r="219" spans="1:16" ht="67.900000000000006" customHeight="1" x14ac:dyDescent="0.25">
      <c r="A219" s="191">
        <v>20</v>
      </c>
      <c r="B219" s="215" t="s">
        <v>288</v>
      </c>
      <c r="C219" s="73">
        <v>1</v>
      </c>
      <c r="D219" s="73">
        <v>1</v>
      </c>
      <c r="E219" s="73">
        <f>D219/C219*100</f>
        <v>100</v>
      </c>
      <c r="F219" s="133" t="s">
        <v>29</v>
      </c>
      <c r="G219" s="178"/>
      <c r="H219" s="178"/>
      <c r="I219" s="178"/>
      <c r="J219" s="134"/>
      <c r="K219" s="56" t="s">
        <v>218</v>
      </c>
      <c r="L219" s="51">
        <v>0</v>
      </c>
      <c r="M219" s="38">
        <v>0</v>
      </c>
      <c r="N219" s="41">
        <v>0</v>
      </c>
      <c r="O219" s="216">
        <f>N257</f>
        <v>138.16051840943078</v>
      </c>
      <c r="P219" s="219" t="s">
        <v>103</v>
      </c>
    </row>
    <row r="220" spans="1:16" ht="94.5" x14ac:dyDescent="0.25">
      <c r="A220" s="192"/>
      <c r="B220" s="195"/>
      <c r="C220" s="203"/>
      <c r="D220" s="204"/>
      <c r="E220" s="205"/>
      <c r="F220" s="77" t="s">
        <v>76</v>
      </c>
      <c r="G220" s="92"/>
      <c r="H220" s="92"/>
      <c r="I220" s="75"/>
      <c r="J220" s="93"/>
      <c r="K220" s="61" t="s">
        <v>254</v>
      </c>
      <c r="L220" s="51">
        <v>202.7</v>
      </c>
      <c r="M220" s="42">
        <v>2958.6</v>
      </c>
      <c r="N220" s="41">
        <f t="shared" ref="N220:N233" si="25">M220/L220*100</f>
        <v>1459.5954612728169</v>
      </c>
      <c r="O220" s="198"/>
      <c r="P220" s="220"/>
    </row>
    <row r="221" spans="1:16" ht="110.25" x14ac:dyDescent="0.25">
      <c r="A221" s="192"/>
      <c r="B221" s="195"/>
      <c r="C221" s="206"/>
      <c r="D221" s="207"/>
      <c r="E221" s="208"/>
      <c r="F221" s="77" t="s">
        <v>75</v>
      </c>
      <c r="G221" s="92"/>
      <c r="H221" s="92"/>
      <c r="I221" s="75"/>
      <c r="J221" s="93"/>
      <c r="K221" s="61" t="s">
        <v>255</v>
      </c>
      <c r="L221" s="51">
        <v>144.80000000000001</v>
      </c>
      <c r="M221" s="38">
        <v>0</v>
      </c>
      <c r="N221" s="41">
        <f t="shared" si="25"/>
        <v>0</v>
      </c>
      <c r="O221" s="198"/>
      <c r="P221" s="220"/>
    </row>
    <row r="222" spans="1:16" ht="47.25" x14ac:dyDescent="0.25">
      <c r="A222" s="192"/>
      <c r="B222" s="195"/>
      <c r="C222" s="206"/>
      <c r="D222" s="207"/>
      <c r="E222" s="208"/>
      <c r="F222" s="77" t="s">
        <v>77</v>
      </c>
      <c r="G222" s="92"/>
      <c r="H222" s="92"/>
      <c r="I222" s="75"/>
      <c r="J222" s="76"/>
      <c r="K222" s="61" t="s">
        <v>219</v>
      </c>
      <c r="L222" s="66">
        <v>1301.4000000000001</v>
      </c>
      <c r="M222" s="66">
        <v>2200.4</v>
      </c>
      <c r="N222" s="41">
        <f t="shared" si="25"/>
        <v>169.0794528968803</v>
      </c>
      <c r="O222" s="198"/>
      <c r="P222" s="220"/>
    </row>
    <row r="223" spans="1:16" ht="63" x14ac:dyDescent="0.25">
      <c r="A223" s="192"/>
      <c r="B223" s="195"/>
      <c r="C223" s="206"/>
      <c r="D223" s="207"/>
      <c r="E223" s="208"/>
      <c r="F223" s="94" t="s">
        <v>78</v>
      </c>
      <c r="G223" s="92"/>
      <c r="H223" s="92"/>
      <c r="I223" s="75"/>
      <c r="J223" s="93"/>
      <c r="K223" s="61" t="s">
        <v>256</v>
      </c>
      <c r="L223" s="155">
        <v>95.2</v>
      </c>
      <c r="M223" s="67">
        <v>0</v>
      </c>
      <c r="N223" s="41">
        <f t="shared" si="25"/>
        <v>0</v>
      </c>
      <c r="O223" s="198"/>
      <c r="P223" s="220"/>
    </row>
    <row r="224" spans="1:16" ht="47.25" x14ac:dyDescent="0.25">
      <c r="A224" s="192"/>
      <c r="B224" s="195"/>
      <c r="C224" s="206"/>
      <c r="D224" s="207"/>
      <c r="E224" s="208"/>
      <c r="F224" s="131"/>
      <c r="G224" s="83"/>
      <c r="H224" s="83"/>
      <c r="I224" s="84"/>
      <c r="J224" s="135"/>
      <c r="K224" s="61" t="s">
        <v>257</v>
      </c>
      <c r="L224" s="51">
        <v>700.1</v>
      </c>
      <c r="M224" s="67">
        <v>522.4</v>
      </c>
      <c r="N224" s="41">
        <f t="shared" si="25"/>
        <v>74.617911726896153</v>
      </c>
      <c r="O224" s="198"/>
      <c r="P224" s="220"/>
    </row>
    <row r="225" spans="1:16" ht="110.25" x14ac:dyDescent="0.25">
      <c r="A225" s="192"/>
      <c r="B225" s="195"/>
      <c r="C225" s="206"/>
      <c r="D225" s="207"/>
      <c r="E225" s="208"/>
      <c r="F225" s="131"/>
      <c r="G225" s="83"/>
      <c r="H225" s="83"/>
      <c r="I225" s="84"/>
      <c r="J225" s="135"/>
      <c r="K225" s="61" t="s">
        <v>258</v>
      </c>
      <c r="L225" s="51">
        <v>563.4</v>
      </c>
      <c r="M225" s="68">
        <v>287.39999999999998</v>
      </c>
      <c r="N225" s="41">
        <f t="shared" si="25"/>
        <v>51.011714589989346</v>
      </c>
      <c r="O225" s="198"/>
      <c r="P225" s="220"/>
    </row>
    <row r="226" spans="1:16" ht="94.5" x14ac:dyDescent="0.25">
      <c r="A226" s="192"/>
      <c r="B226" s="195"/>
      <c r="C226" s="206"/>
      <c r="D226" s="207"/>
      <c r="E226" s="208"/>
      <c r="F226" s="131"/>
      <c r="G226" s="83"/>
      <c r="H226" s="83"/>
      <c r="I226" s="84"/>
      <c r="J226" s="135"/>
      <c r="K226" s="61" t="s">
        <v>259</v>
      </c>
      <c r="L226" s="156">
        <v>2584.8000000000002</v>
      </c>
      <c r="M226" s="69">
        <v>4558.3999999999996</v>
      </c>
      <c r="N226" s="41">
        <f t="shared" si="25"/>
        <v>176.35406994738469</v>
      </c>
      <c r="O226" s="198"/>
      <c r="P226" s="220"/>
    </row>
    <row r="227" spans="1:16" ht="63" x14ac:dyDescent="0.25">
      <c r="A227" s="192"/>
      <c r="B227" s="195"/>
      <c r="C227" s="206"/>
      <c r="D227" s="207"/>
      <c r="E227" s="208"/>
      <c r="F227" s="131"/>
      <c r="G227" s="83"/>
      <c r="H227" s="83"/>
      <c r="I227" s="84"/>
      <c r="J227" s="135"/>
      <c r="K227" s="61" t="s">
        <v>260</v>
      </c>
      <c r="L227" s="51">
        <v>448</v>
      </c>
      <c r="M227" s="70">
        <v>297.2</v>
      </c>
      <c r="N227" s="41">
        <f t="shared" si="25"/>
        <v>66.339285714285708</v>
      </c>
      <c r="O227" s="198"/>
      <c r="P227" s="220"/>
    </row>
    <row r="228" spans="1:16" ht="63" x14ac:dyDescent="0.25">
      <c r="A228" s="192"/>
      <c r="B228" s="195"/>
      <c r="C228" s="206"/>
      <c r="D228" s="207"/>
      <c r="E228" s="208"/>
      <c r="F228" s="131"/>
      <c r="G228" s="83"/>
      <c r="H228" s="83"/>
      <c r="I228" s="84"/>
      <c r="J228" s="135"/>
      <c r="K228" s="61" t="s">
        <v>220</v>
      </c>
      <c r="L228" s="67">
        <v>85.5</v>
      </c>
      <c r="M228" s="67">
        <v>0</v>
      </c>
      <c r="N228" s="41">
        <f t="shared" si="25"/>
        <v>0</v>
      </c>
      <c r="O228" s="198"/>
      <c r="P228" s="220"/>
    </row>
    <row r="229" spans="1:16" ht="63" x14ac:dyDescent="0.25">
      <c r="A229" s="192"/>
      <c r="B229" s="195"/>
      <c r="C229" s="206"/>
      <c r="D229" s="207"/>
      <c r="E229" s="208"/>
      <c r="F229" s="131"/>
      <c r="G229" s="83"/>
      <c r="H229" s="83"/>
      <c r="I229" s="84"/>
      <c r="J229" s="135"/>
      <c r="K229" s="61" t="s">
        <v>221</v>
      </c>
      <c r="L229" s="67">
        <v>500</v>
      </c>
      <c r="M229" s="67">
        <v>0</v>
      </c>
      <c r="N229" s="41">
        <f t="shared" si="25"/>
        <v>0</v>
      </c>
      <c r="O229" s="198"/>
      <c r="P229" s="220"/>
    </row>
    <row r="230" spans="1:16" ht="47.25" x14ac:dyDescent="0.25">
      <c r="A230" s="192"/>
      <c r="B230" s="195"/>
      <c r="C230" s="206"/>
      <c r="D230" s="207"/>
      <c r="E230" s="208"/>
      <c r="F230" s="131"/>
      <c r="G230" s="83"/>
      <c r="H230" s="83"/>
      <c r="I230" s="84"/>
      <c r="J230" s="135"/>
      <c r="K230" s="141" t="s">
        <v>261</v>
      </c>
      <c r="L230" s="51">
        <v>10</v>
      </c>
      <c r="M230" s="38">
        <v>0</v>
      </c>
      <c r="N230" s="41">
        <f t="shared" si="25"/>
        <v>0</v>
      </c>
      <c r="O230" s="198"/>
      <c r="P230" s="220"/>
    </row>
    <row r="231" spans="1:16" ht="110.25" x14ac:dyDescent="0.25">
      <c r="A231" s="192"/>
      <c r="B231" s="195"/>
      <c r="C231" s="206"/>
      <c r="D231" s="207"/>
      <c r="E231" s="208"/>
      <c r="F231" s="131"/>
      <c r="G231" s="83"/>
      <c r="H231" s="83"/>
      <c r="I231" s="84"/>
      <c r="J231" s="135"/>
      <c r="K231" s="61" t="s">
        <v>222</v>
      </c>
      <c r="L231" s="51">
        <v>13700</v>
      </c>
      <c r="M231" s="72">
        <v>13754.7</v>
      </c>
      <c r="N231" s="41">
        <f t="shared" si="25"/>
        <v>100.39927007299269</v>
      </c>
      <c r="O231" s="198"/>
      <c r="P231" s="220"/>
    </row>
    <row r="232" spans="1:16" ht="78.75" x14ac:dyDescent="0.25">
      <c r="A232" s="192"/>
      <c r="B232" s="195"/>
      <c r="C232" s="206"/>
      <c r="D232" s="207"/>
      <c r="E232" s="208"/>
      <c r="F232" s="131"/>
      <c r="G232" s="83"/>
      <c r="H232" s="83"/>
      <c r="I232" s="84"/>
      <c r="J232" s="135"/>
      <c r="K232" s="61" t="s">
        <v>223</v>
      </c>
      <c r="L232" s="67">
        <v>30.1</v>
      </c>
      <c r="M232" s="67">
        <v>2.6</v>
      </c>
      <c r="N232" s="41">
        <v>100</v>
      </c>
      <c r="O232" s="198"/>
      <c r="P232" s="220"/>
    </row>
    <row r="233" spans="1:16" ht="78.75" x14ac:dyDescent="0.25">
      <c r="A233" s="192"/>
      <c r="B233" s="195"/>
      <c r="C233" s="206"/>
      <c r="D233" s="207"/>
      <c r="E233" s="208"/>
      <c r="F233" s="131"/>
      <c r="G233" s="83"/>
      <c r="H233" s="83"/>
      <c r="I233" s="84"/>
      <c r="J233" s="135"/>
      <c r="K233" s="61" t="s">
        <v>148</v>
      </c>
      <c r="L233" s="67">
        <v>606.9</v>
      </c>
      <c r="M233" s="67">
        <v>1632</v>
      </c>
      <c r="N233" s="41">
        <f t="shared" si="25"/>
        <v>268.9075630252101</v>
      </c>
      <c r="O233" s="198"/>
      <c r="P233" s="220"/>
    </row>
    <row r="234" spans="1:16" ht="92.25" customHeight="1" x14ac:dyDescent="0.25">
      <c r="A234" s="192"/>
      <c r="B234" s="195"/>
      <c r="C234" s="206"/>
      <c r="D234" s="207"/>
      <c r="E234" s="208"/>
      <c r="F234" s="131"/>
      <c r="G234" s="83"/>
      <c r="H234" s="83"/>
      <c r="I234" s="84"/>
      <c r="J234" s="135"/>
      <c r="K234" s="61" t="s">
        <v>224</v>
      </c>
      <c r="L234" s="67">
        <v>0</v>
      </c>
      <c r="M234" s="67">
        <v>0</v>
      </c>
      <c r="N234" s="41">
        <v>0</v>
      </c>
      <c r="O234" s="198"/>
      <c r="P234" s="220"/>
    </row>
    <row r="235" spans="1:16" ht="84.75" customHeight="1" x14ac:dyDescent="0.25">
      <c r="A235" s="192"/>
      <c r="B235" s="195"/>
      <c r="C235" s="206"/>
      <c r="D235" s="207"/>
      <c r="E235" s="208"/>
      <c r="F235" s="131"/>
      <c r="G235" s="83"/>
      <c r="H235" s="83"/>
      <c r="I235" s="84"/>
      <c r="J235" s="135"/>
      <c r="K235" s="141" t="s">
        <v>262</v>
      </c>
      <c r="L235" s="71">
        <v>500</v>
      </c>
      <c r="M235" s="71">
        <v>1616.1</v>
      </c>
      <c r="N235" s="41">
        <f>M235/L235*100</f>
        <v>323.21999999999997</v>
      </c>
      <c r="O235" s="198"/>
      <c r="P235" s="220"/>
    </row>
    <row r="236" spans="1:16" ht="94.5" x14ac:dyDescent="0.25">
      <c r="A236" s="192"/>
      <c r="B236" s="195"/>
      <c r="C236" s="206"/>
      <c r="D236" s="207"/>
      <c r="E236" s="208"/>
      <c r="F236" s="131"/>
      <c r="G236" s="83"/>
      <c r="H236" s="83"/>
      <c r="I236" s="84"/>
      <c r="J236" s="135"/>
      <c r="K236" s="157" t="s">
        <v>225</v>
      </c>
      <c r="L236" s="71">
        <v>150.80000000000001</v>
      </c>
      <c r="M236" s="71">
        <v>0</v>
      </c>
      <c r="N236" s="41">
        <v>0</v>
      </c>
      <c r="O236" s="198"/>
      <c r="P236" s="220"/>
    </row>
    <row r="237" spans="1:16" ht="100.5" customHeight="1" x14ac:dyDescent="0.25">
      <c r="A237" s="192"/>
      <c r="B237" s="195"/>
      <c r="C237" s="206"/>
      <c r="D237" s="207"/>
      <c r="E237" s="208"/>
      <c r="F237" s="131"/>
      <c r="G237" s="83"/>
      <c r="H237" s="83"/>
      <c r="I237" s="84"/>
      <c r="J237" s="135"/>
      <c r="K237" s="141" t="s">
        <v>226</v>
      </c>
      <c r="L237" s="67">
        <v>0</v>
      </c>
      <c r="M237" s="67">
        <v>0</v>
      </c>
      <c r="N237" s="41">
        <v>100</v>
      </c>
      <c r="O237" s="198"/>
      <c r="P237" s="220"/>
    </row>
    <row r="238" spans="1:16" ht="100.5" customHeight="1" x14ac:dyDescent="0.25">
      <c r="A238" s="192"/>
      <c r="B238" s="195"/>
      <c r="C238" s="206"/>
      <c r="D238" s="207"/>
      <c r="E238" s="208"/>
      <c r="F238" s="131"/>
      <c r="G238" s="83"/>
      <c r="H238" s="83"/>
      <c r="I238" s="84"/>
      <c r="J238" s="135"/>
      <c r="K238" s="141" t="s">
        <v>263</v>
      </c>
      <c r="L238" s="67">
        <v>0</v>
      </c>
      <c r="M238" s="67">
        <v>0</v>
      </c>
      <c r="N238" s="41">
        <v>0</v>
      </c>
      <c r="O238" s="198"/>
      <c r="P238" s="220"/>
    </row>
    <row r="239" spans="1:16" ht="100.5" customHeight="1" x14ac:dyDescent="0.25">
      <c r="A239" s="192"/>
      <c r="B239" s="195"/>
      <c r="C239" s="206"/>
      <c r="D239" s="207"/>
      <c r="E239" s="208"/>
      <c r="F239" s="131"/>
      <c r="G239" s="83"/>
      <c r="H239" s="83"/>
      <c r="I239" s="84"/>
      <c r="J239" s="135"/>
      <c r="K239" s="141" t="s">
        <v>264</v>
      </c>
      <c r="L239" s="51">
        <v>45.3</v>
      </c>
      <c r="M239" s="38">
        <v>0</v>
      </c>
      <c r="N239" s="41">
        <v>100</v>
      </c>
      <c r="O239" s="198"/>
      <c r="P239" s="220"/>
    </row>
    <row r="240" spans="1:16" ht="100.5" customHeight="1" x14ac:dyDescent="0.25">
      <c r="A240" s="192"/>
      <c r="B240" s="195"/>
      <c r="C240" s="206"/>
      <c r="D240" s="207"/>
      <c r="E240" s="208"/>
      <c r="F240" s="131"/>
      <c r="G240" s="83"/>
      <c r="H240" s="83"/>
      <c r="I240" s="84"/>
      <c r="J240" s="135"/>
      <c r="K240" s="61" t="s">
        <v>227</v>
      </c>
      <c r="L240" s="158">
        <v>0</v>
      </c>
      <c r="M240" s="67">
        <v>0</v>
      </c>
      <c r="N240" s="41">
        <v>0</v>
      </c>
      <c r="O240" s="198"/>
      <c r="P240" s="220"/>
    </row>
    <row r="241" spans="1:16" ht="100.5" customHeight="1" x14ac:dyDescent="0.25">
      <c r="A241" s="192"/>
      <c r="B241" s="195"/>
      <c r="C241" s="206"/>
      <c r="D241" s="207"/>
      <c r="E241" s="208"/>
      <c r="F241" s="131"/>
      <c r="G241" s="83"/>
      <c r="H241" s="83"/>
      <c r="I241" s="84"/>
      <c r="J241" s="135"/>
      <c r="K241" s="61" t="s">
        <v>228</v>
      </c>
      <c r="L241" s="158">
        <v>8476.4</v>
      </c>
      <c r="M241" s="38">
        <v>1934.7</v>
      </c>
      <c r="N241" s="41">
        <f>M241/L241%</f>
        <v>22.824548157236563</v>
      </c>
      <c r="O241" s="198"/>
      <c r="P241" s="220"/>
    </row>
    <row r="242" spans="1:16" ht="100.5" customHeight="1" x14ac:dyDescent="0.25">
      <c r="A242" s="192"/>
      <c r="B242" s="195"/>
      <c r="C242" s="206"/>
      <c r="D242" s="207"/>
      <c r="E242" s="208"/>
      <c r="F242" s="131"/>
      <c r="G242" s="83"/>
      <c r="H242" s="83"/>
      <c r="I242" s="84"/>
      <c r="J242" s="135"/>
      <c r="K242" s="61" t="s">
        <v>229</v>
      </c>
      <c r="L242" s="158">
        <v>0</v>
      </c>
      <c r="M242" s="38">
        <v>0</v>
      </c>
      <c r="N242" s="41">
        <v>100</v>
      </c>
      <c r="O242" s="198"/>
      <c r="P242" s="220"/>
    </row>
    <row r="243" spans="1:16" ht="100.5" customHeight="1" x14ac:dyDescent="0.25">
      <c r="A243" s="192"/>
      <c r="B243" s="195"/>
      <c r="C243" s="206"/>
      <c r="D243" s="207"/>
      <c r="E243" s="208"/>
      <c r="F243" s="131"/>
      <c r="G243" s="83"/>
      <c r="H243" s="83"/>
      <c r="I243" s="84"/>
      <c r="J243" s="135"/>
      <c r="K243" s="61" t="s">
        <v>265</v>
      </c>
      <c r="L243" s="51">
        <v>10</v>
      </c>
      <c r="M243" s="38">
        <v>0.8</v>
      </c>
      <c r="N243" s="41">
        <f>M243/L243%</f>
        <v>8</v>
      </c>
      <c r="O243" s="198"/>
      <c r="P243" s="220"/>
    </row>
    <row r="244" spans="1:16" ht="100.5" customHeight="1" x14ac:dyDescent="0.25">
      <c r="A244" s="192"/>
      <c r="B244" s="195"/>
      <c r="C244" s="206"/>
      <c r="D244" s="207"/>
      <c r="E244" s="208"/>
      <c r="F244" s="131"/>
      <c r="G244" s="83"/>
      <c r="H244" s="83"/>
      <c r="I244" s="84"/>
      <c r="J244" s="135"/>
      <c r="K244" s="159" t="s">
        <v>266</v>
      </c>
      <c r="L244" s="51">
        <v>0</v>
      </c>
      <c r="M244" s="38">
        <v>0</v>
      </c>
      <c r="N244" s="41">
        <v>0</v>
      </c>
      <c r="O244" s="198"/>
      <c r="P244" s="220"/>
    </row>
    <row r="245" spans="1:16" ht="100.5" customHeight="1" x14ac:dyDescent="0.25">
      <c r="A245" s="192"/>
      <c r="B245" s="195"/>
      <c r="C245" s="206"/>
      <c r="D245" s="207"/>
      <c r="E245" s="208"/>
      <c r="F245" s="131"/>
      <c r="G245" s="83"/>
      <c r="H245" s="83"/>
      <c r="I245" s="84"/>
      <c r="J245" s="135"/>
      <c r="K245" s="61" t="s">
        <v>267</v>
      </c>
      <c r="L245" s="158">
        <v>100</v>
      </c>
      <c r="M245" s="67">
        <v>0</v>
      </c>
      <c r="N245" s="41">
        <v>0</v>
      </c>
      <c r="O245" s="198"/>
      <c r="P245" s="220"/>
    </row>
    <row r="246" spans="1:16" ht="100.5" customHeight="1" x14ac:dyDescent="0.25">
      <c r="A246" s="192"/>
      <c r="B246" s="195"/>
      <c r="C246" s="206"/>
      <c r="D246" s="207"/>
      <c r="E246" s="208"/>
      <c r="F246" s="131"/>
      <c r="G246" s="83"/>
      <c r="H246" s="83"/>
      <c r="I246" s="84"/>
      <c r="J246" s="135"/>
      <c r="K246" s="61" t="s">
        <v>268</v>
      </c>
      <c r="L246" s="51">
        <v>20</v>
      </c>
      <c r="M246" s="38">
        <v>0</v>
      </c>
      <c r="N246" s="41">
        <f>M246/L246%</f>
        <v>0</v>
      </c>
      <c r="O246" s="198"/>
      <c r="P246" s="220"/>
    </row>
    <row r="247" spans="1:16" ht="100.5" customHeight="1" x14ac:dyDescent="0.25">
      <c r="A247" s="192"/>
      <c r="B247" s="195"/>
      <c r="C247" s="206"/>
      <c r="D247" s="207"/>
      <c r="E247" s="208"/>
      <c r="F247" s="131"/>
      <c r="G247" s="83"/>
      <c r="H247" s="83"/>
      <c r="I247" s="84"/>
      <c r="J247" s="135"/>
      <c r="K247" s="61" t="s">
        <v>269</v>
      </c>
      <c r="L247" s="67">
        <v>32.9</v>
      </c>
      <c r="M247" s="67">
        <v>566.20000000000005</v>
      </c>
      <c r="N247" s="41">
        <f t="shared" ref="N247:N248" si="26">M247/L247%</f>
        <v>1720.9726443769</v>
      </c>
      <c r="O247" s="198"/>
      <c r="P247" s="220"/>
    </row>
    <row r="248" spans="1:16" ht="94.5" x14ac:dyDescent="0.25">
      <c r="A248" s="192"/>
      <c r="B248" s="195"/>
      <c r="C248" s="206"/>
      <c r="D248" s="207"/>
      <c r="E248" s="208"/>
      <c r="F248" s="131"/>
      <c r="G248" s="83"/>
      <c r="H248" s="83"/>
      <c r="I248" s="84"/>
      <c r="J248" s="135"/>
      <c r="K248" s="61" t="s">
        <v>270</v>
      </c>
      <c r="L248" s="51">
        <v>90</v>
      </c>
      <c r="M248" s="38">
        <v>97.9</v>
      </c>
      <c r="N248" s="41">
        <f t="shared" si="26"/>
        <v>108.77777777777779</v>
      </c>
      <c r="O248" s="198"/>
      <c r="P248" s="220"/>
    </row>
    <row r="249" spans="1:16" ht="110.25" x14ac:dyDescent="0.25">
      <c r="A249" s="192"/>
      <c r="B249" s="195"/>
      <c r="C249" s="206"/>
      <c r="D249" s="207"/>
      <c r="E249" s="208"/>
      <c r="F249" s="131"/>
      <c r="G249" s="83"/>
      <c r="H249" s="83"/>
      <c r="I249" s="84"/>
      <c r="J249" s="135"/>
      <c r="K249" s="160" t="s">
        <v>271</v>
      </c>
      <c r="L249" s="67">
        <v>100</v>
      </c>
      <c r="M249" s="67">
        <v>100</v>
      </c>
      <c r="N249" s="41">
        <f>M249/L249%</f>
        <v>100</v>
      </c>
      <c r="O249" s="198"/>
      <c r="P249" s="220"/>
    </row>
    <row r="250" spans="1:16" ht="94.5" x14ac:dyDescent="0.25">
      <c r="A250" s="192"/>
      <c r="B250" s="195"/>
      <c r="C250" s="206"/>
      <c r="D250" s="207"/>
      <c r="E250" s="208"/>
      <c r="F250" s="131"/>
      <c r="G250" s="83"/>
      <c r="H250" s="83"/>
      <c r="I250" s="84"/>
      <c r="J250" s="135"/>
      <c r="K250" s="160" t="s">
        <v>272</v>
      </c>
      <c r="L250" s="161">
        <v>0</v>
      </c>
      <c r="M250" s="161">
        <v>0</v>
      </c>
      <c r="N250" s="41">
        <v>0</v>
      </c>
      <c r="O250" s="198"/>
      <c r="P250" s="220"/>
    </row>
    <row r="251" spans="1:16" ht="94.5" x14ac:dyDescent="0.25">
      <c r="A251" s="192"/>
      <c r="B251" s="195"/>
      <c r="C251" s="206"/>
      <c r="D251" s="207"/>
      <c r="E251" s="208"/>
      <c r="F251" s="131"/>
      <c r="G251" s="83"/>
      <c r="H251" s="83"/>
      <c r="I251" s="84"/>
      <c r="J251" s="135"/>
      <c r="K251" s="68" t="s">
        <v>273</v>
      </c>
      <c r="L251" s="67">
        <v>0</v>
      </c>
      <c r="M251" s="67">
        <v>0</v>
      </c>
      <c r="N251" s="41">
        <v>0</v>
      </c>
      <c r="O251" s="198"/>
      <c r="P251" s="220"/>
    </row>
    <row r="252" spans="1:16" ht="94.5" x14ac:dyDescent="0.25">
      <c r="A252" s="192"/>
      <c r="B252" s="195"/>
      <c r="C252" s="206"/>
      <c r="D252" s="207"/>
      <c r="E252" s="208"/>
      <c r="F252" s="131"/>
      <c r="G252" s="83"/>
      <c r="H252" s="83"/>
      <c r="I252" s="84"/>
      <c r="J252" s="135"/>
      <c r="K252" s="68" t="s">
        <v>274</v>
      </c>
      <c r="L252" s="67">
        <v>2149.5</v>
      </c>
      <c r="M252" s="67">
        <v>2149.5</v>
      </c>
      <c r="N252" s="41">
        <v>0</v>
      </c>
      <c r="O252" s="198"/>
      <c r="P252" s="220"/>
    </row>
    <row r="253" spans="1:16" ht="63" x14ac:dyDescent="0.25">
      <c r="A253" s="192"/>
      <c r="B253" s="195"/>
      <c r="C253" s="206"/>
      <c r="D253" s="207"/>
      <c r="E253" s="208"/>
      <c r="F253" s="131"/>
      <c r="G253" s="83"/>
      <c r="H253" s="83"/>
      <c r="I253" s="84"/>
      <c r="J253" s="135"/>
      <c r="K253" s="70" t="s">
        <v>275</v>
      </c>
      <c r="L253" s="67">
        <v>0</v>
      </c>
      <c r="M253" s="67">
        <v>0</v>
      </c>
      <c r="N253" s="41">
        <v>100</v>
      </c>
      <c r="O253" s="198"/>
      <c r="P253" s="220"/>
    </row>
    <row r="254" spans="1:16" ht="31.5" x14ac:dyDescent="0.25">
      <c r="A254" s="192"/>
      <c r="B254" s="195"/>
      <c r="C254" s="206"/>
      <c r="D254" s="207"/>
      <c r="E254" s="208"/>
      <c r="F254" s="131"/>
      <c r="G254" s="83"/>
      <c r="H254" s="83"/>
      <c r="I254" s="84"/>
      <c r="J254" s="135"/>
      <c r="K254" s="68" t="s">
        <v>276</v>
      </c>
      <c r="L254" s="69" t="s">
        <v>317</v>
      </c>
      <c r="M254" s="69">
        <v>0</v>
      </c>
      <c r="N254" s="41">
        <v>0</v>
      </c>
      <c r="O254" s="198"/>
      <c r="P254" s="220"/>
    </row>
    <row r="255" spans="1:16" ht="57.75" customHeight="1" x14ac:dyDescent="0.25">
      <c r="A255" s="192"/>
      <c r="B255" s="195"/>
      <c r="C255" s="206"/>
      <c r="D255" s="207"/>
      <c r="E255" s="208"/>
      <c r="F255" s="131"/>
      <c r="G255" s="83"/>
      <c r="H255" s="83"/>
      <c r="I255" s="84"/>
      <c r="J255" s="135"/>
      <c r="K255" s="68" t="s">
        <v>277</v>
      </c>
      <c r="L255" s="162">
        <v>0</v>
      </c>
      <c r="M255" s="162">
        <v>0</v>
      </c>
      <c r="N255" s="41">
        <v>0</v>
      </c>
      <c r="O255" s="198"/>
      <c r="P255" s="220"/>
    </row>
    <row r="256" spans="1:16" ht="94.5" x14ac:dyDescent="0.25">
      <c r="A256" s="192"/>
      <c r="B256" s="195"/>
      <c r="C256" s="206"/>
      <c r="D256" s="207"/>
      <c r="E256" s="208"/>
      <c r="F256" s="131"/>
      <c r="G256" s="83"/>
      <c r="H256" s="83"/>
      <c r="I256" s="84"/>
      <c r="J256" s="135"/>
      <c r="K256" s="68" t="s">
        <v>289</v>
      </c>
      <c r="L256" s="163">
        <v>75</v>
      </c>
      <c r="M256" s="163">
        <v>0</v>
      </c>
      <c r="N256" s="41">
        <v>100</v>
      </c>
      <c r="O256" s="198"/>
      <c r="P256" s="220"/>
    </row>
    <row r="257" spans="1:16" ht="16.5" thickBot="1" x14ac:dyDescent="0.3">
      <c r="A257" s="193"/>
      <c r="B257" s="196"/>
      <c r="C257" s="209"/>
      <c r="D257" s="210"/>
      <c r="E257" s="211"/>
      <c r="F257" s="95"/>
      <c r="G257" s="96"/>
      <c r="H257" s="96"/>
      <c r="I257" s="96"/>
      <c r="J257" s="97"/>
      <c r="K257" s="212" t="s">
        <v>73</v>
      </c>
      <c r="L257" s="213"/>
      <c r="M257" s="214"/>
      <c r="N257" s="90">
        <f>SUM(N219:N256)/38</f>
        <v>138.16051840943078</v>
      </c>
      <c r="O257" s="199"/>
      <c r="P257" s="221"/>
    </row>
    <row r="258" spans="1:16" ht="17.25" x14ac:dyDescent="0.25">
      <c r="A258" s="191">
        <v>21</v>
      </c>
      <c r="B258" s="215" t="s">
        <v>306</v>
      </c>
      <c r="C258" s="73">
        <v>3</v>
      </c>
      <c r="D258" s="73">
        <v>3</v>
      </c>
      <c r="E258" s="73">
        <f>D258/C258*100</f>
        <v>100</v>
      </c>
      <c r="F258" s="133" t="s">
        <v>29</v>
      </c>
      <c r="G258" s="178">
        <f>SUM(G259:G262)</f>
        <v>35</v>
      </c>
      <c r="H258" s="178">
        <f>SUM(H259:H262)</f>
        <v>35</v>
      </c>
      <c r="I258" s="178">
        <f>H258/G258*100</f>
        <v>100</v>
      </c>
      <c r="J258" s="134">
        <f>$E$189/I258*100</f>
        <v>100</v>
      </c>
      <c r="K258" s="56"/>
      <c r="L258" s="51"/>
      <c r="M258" s="38"/>
      <c r="N258" s="41"/>
      <c r="O258" s="216">
        <v>100</v>
      </c>
      <c r="P258" s="217" t="s">
        <v>102</v>
      </c>
    </row>
    <row r="259" spans="1:16" ht="45" x14ac:dyDescent="0.25">
      <c r="A259" s="192"/>
      <c r="B259" s="195"/>
      <c r="C259" s="203" t="s">
        <v>294</v>
      </c>
      <c r="D259" s="204"/>
      <c r="E259" s="205"/>
      <c r="F259" s="77" t="s">
        <v>76</v>
      </c>
      <c r="G259" s="92"/>
      <c r="H259" s="92"/>
      <c r="I259" s="75"/>
      <c r="J259" s="93"/>
      <c r="K259" s="61"/>
      <c r="L259" s="51"/>
      <c r="M259" s="38"/>
      <c r="N259" s="41"/>
      <c r="O259" s="198"/>
      <c r="P259" s="218"/>
    </row>
    <row r="260" spans="1:16" ht="45" x14ac:dyDescent="0.25">
      <c r="A260" s="192"/>
      <c r="B260" s="195"/>
      <c r="C260" s="206"/>
      <c r="D260" s="207"/>
      <c r="E260" s="208"/>
      <c r="F260" s="77" t="s">
        <v>75</v>
      </c>
      <c r="G260" s="92"/>
      <c r="H260" s="92"/>
      <c r="I260" s="75"/>
      <c r="J260" s="93"/>
      <c r="K260" s="61"/>
      <c r="L260" s="51"/>
      <c r="M260" s="38"/>
      <c r="N260" s="41"/>
      <c r="O260" s="198"/>
      <c r="P260" s="218"/>
    </row>
    <row r="261" spans="1:16" ht="45" x14ac:dyDescent="0.25">
      <c r="A261" s="192"/>
      <c r="B261" s="195"/>
      <c r="C261" s="206"/>
      <c r="D261" s="207"/>
      <c r="E261" s="208"/>
      <c r="F261" s="77" t="s">
        <v>77</v>
      </c>
      <c r="G261" s="92">
        <v>35</v>
      </c>
      <c r="H261" s="92">
        <v>35</v>
      </c>
      <c r="I261" s="75">
        <f>H261/G261*100</f>
        <v>100</v>
      </c>
      <c r="J261" s="134">
        <f t="shared" ref="J261" si="27">$E$189/I261*100</f>
        <v>100</v>
      </c>
      <c r="K261" s="61"/>
      <c r="L261" s="51"/>
      <c r="M261" s="38"/>
      <c r="N261" s="62"/>
      <c r="O261" s="198"/>
      <c r="P261" s="218"/>
    </row>
    <row r="262" spans="1:16" ht="214.5" customHeight="1" x14ac:dyDescent="0.25">
      <c r="A262" s="192"/>
      <c r="B262" s="195"/>
      <c r="C262" s="206"/>
      <c r="D262" s="207"/>
      <c r="E262" s="208"/>
      <c r="F262" s="94" t="s">
        <v>78</v>
      </c>
      <c r="G262" s="92"/>
      <c r="H262" s="92"/>
      <c r="I262" s="75"/>
      <c r="J262" s="76"/>
      <c r="K262" s="61">
        <v>33266.52749</v>
      </c>
      <c r="L262" s="51"/>
      <c r="M262" s="38"/>
      <c r="N262" s="62"/>
      <c r="O262" s="198"/>
      <c r="P262" s="218"/>
    </row>
    <row r="263" spans="1:16" ht="16.5" thickBot="1" x14ac:dyDescent="0.3">
      <c r="A263" s="193"/>
      <c r="B263" s="196"/>
      <c r="C263" s="209"/>
      <c r="D263" s="210"/>
      <c r="E263" s="211"/>
      <c r="F263" s="95"/>
      <c r="G263" s="96"/>
      <c r="H263" s="96"/>
      <c r="I263" s="96"/>
      <c r="J263" s="97"/>
      <c r="K263" s="212" t="s">
        <v>73</v>
      </c>
      <c r="L263" s="213"/>
      <c r="M263" s="214"/>
      <c r="N263" s="90">
        <v>100</v>
      </c>
      <c r="O263" s="199"/>
      <c r="P263" s="218"/>
    </row>
    <row r="264" spans="1:16" ht="31.5" x14ac:dyDescent="0.25">
      <c r="A264" s="191">
        <v>22</v>
      </c>
      <c r="B264" s="194" t="s">
        <v>234</v>
      </c>
      <c r="C264" s="73">
        <v>0</v>
      </c>
      <c r="D264" s="73">
        <v>0</v>
      </c>
      <c r="E264" s="73" t="e">
        <f>D264/C264*100</f>
        <v>#DIV/0!</v>
      </c>
      <c r="F264" s="133" t="s">
        <v>29</v>
      </c>
      <c r="G264" s="178">
        <f>SUM(G265:G268)</f>
        <v>0</v>
      </c>
      <c r="H264" s="178">
        <f>SUM(H265:H268)</f>
        <v>0</v>
      </c>
      <c r="I264" s="178" t="e">
        <f>H264/G264*100</f>
        <v>#DIV/0!</v>
      </c>
      <c r="J264" s="76" t="e">
        <f>E264/I264*100</f>
        <v>#DIV/0!</v>
      </c>
      <c r="K264" s="56" t="s">
        <v>235</v>
      </c>
      <c r="L264" s="51"/>
      <c r="M264" s="51"/>
      <c r="N264" s="41" t="e">
        <f>M264/L264*100</f>
        <v>#DIV/0!</v>
      </c>
      <c r="O264" s="197" t="e">
        <f>J264/N269*100</f>
        <v>#DIV/0!</v>
      </c>
      <c r="P264" s="200"/>
    </row>
    <row r="265" spans="1:16" ht="45.75" x14ac:dyDescent="0.25">
      <c r="A265" s="192"/>
      <c r="B265" s="195"/>
      <c r="C265" s="203"/>
      <c r="D265" s="204"/>
      <c r="E265" s="205"/>
      <c r="F265" s="77" t="s">
        <v>76</v>
      </c>
      <c r="G265" s="92">
        <v>0</v>
      </c>
      <c r="H265" s="92">
        <v>0</v>
      </c>
      <c r="I265" s="178" t="e">
        <f>H265/G265*100</f>
        <v>#DIV/0!</v>
      </c>
      <c r="J265" s="76" t="e">
        <f>E264/I265*100</f>
        <v>#DIV/0!</v>
      </c>
      <c r="K265" s="61" t="s">
        <v>236</v>
      </c>
      <c r="L265" s="51"/>
      <c r="M265" s="51"/>
      <c r="N265" s="41" t="e">
        <f t="shared" ref="N265:N266" si="28">M265/L265*100</f>
        <v>#DIV/0!</v>
      </c>
      <c r="O265" s="198"/>
      <c r="P265" s="201"/>
    </row>
    <row r="266" spans="1:16" ht="45" x14ac:dyDescent="0.25">
      <c r="A266" s="192"/>
      <c r="B266" s="195"/>
      <c r="C266" s="206"/>
      <c r="D266" s="207"/>
      <c r="E266" s="208"/>
      <c r="F266" s="77" t="s">
        <v>75</v>
      </c>
      <c r="G266" s="92">
        <v>0</v>
      </c>
      <c r="H266" s="92">
        <v>0</v>
      </c>
      <c r="I266" s="178" t="e">
        <f t="shared" ref="I266:I267" si="29">H266/G266*100</f>
        <v>#DIV/0!</v>
      </c>
      <c r="J266" s="76" t="e">
        <f>E264/I266*100</f>
        <v>#DIV/0!</v>
      </c>
      <c r="K266" s="61" t="s">
        <v>237</v>
      </c>
      <c r="L266" s="51"/>
      <c r="M266" s="51"/>
      <c r="N266" s="41" t="e">
        <f t="shared" si="28"/>
        <v>#DIV/0!</v>
      </c>
      <c r="O266" s="198"/>
      <c r="P266" s="201"/>
    </row>
    <row r="267" spans="1:16" ht="45" x14ac:dyDescent="0.25">
      <c r="A267" s="192"/>
      <c r="B267" s="195"/>
      <c r="C267" s="206"/>
      <c r="D267" s="207"/>
      <c r="E267" s="208"/>
      <c r="F267" s="77" t="s">
        <v>77</v>
      </c>
      <c r="G267" s="92">
        <v>0</v>
      </c>
      <c r="H267" s="92">
        <v>0</v>
      </c>
      <c r="I267" s="178" t="e">
        <f t="shared" si="29"/>
        <v>#DIV/0!</v>
      </c>
      <c r="J267" s="76" t="e">
        <f>E264/I267*100</f>
        <v>#DIV/0!</v>
      </c>
      <c r="K267" s="61"/>
      <c r="L267" s="51"/>
      <c r="M267" s="38"/>
      <c r="N267" s="62"/>
      <c r="O267" s="198"/>
      <c r="P267" s="201"/>
    </row>
    <row r="268" spans="1:16" ht="49.5" x14ac:dyDescent="0.25">
      <c r="A268" s="192"/>
      <c r="B268" s="195"/>
      <c r="C268" s="206"/>
      <c r="D268" s="207"/>
      <c r="E268" s="208"/>
      <c r="F268" s="94" t="s">
        <v>78</v>
      </c>
      <c r="G268" s="92"/>
      <c r="H268" s="92"/>
      <c r="I268" s="75"/>
      <c r="J268" s="76"/>
      <c r="K268" s="61"/>
      <c r="L268" s="51"/>
      <c r="M268" s="38"/>
      <c r="N268" s="62"/>
      <c r="O268" s="198"/>
      <c r="P268" s="201"/>
    </row>
    <row r="269" spans="1:16" ht="41.25" customHeight="1" thickBot="1" x14ac:dyDescent="0.3">
      <c r="A269" s="193"/>
      <c r="B269" s="196"/>
      <c r="C269" s="209"/>
      <c r="D269" s="210"/>
      <c r="E269" s="211"/>
      <c r="F269" s="95"/>
      <c r="G269" s="96"/>
      <c r="H269" s="96"/>
      <c r="I269" s="96"/>
      <c r="J269" s="97"/>
      <c r="K269" s="212" t="s">
        <v>73</v>
      </c>
      <c r="L269" s="213"/>
      <c r="M269" s="214"/>
      <c r="N269" s="90" t="e">
        <f>(N264+N265+N266)/3</f>
        <v>#DIV/0!</v>
      </c>
      <c r="O269" s="199"/>
      <c r="P269" s="202"/>
    </row>
    <row r="270" spans="1:16" ht="63" x14ac:dyDescent="0.25">
      <c r="A270" s="191">
        <v>23</v>
      </c>
      <c r="B270" s="215" t="s">
        <v>305</v>
      </c>
      <c r="C270" s="73">
        <v>33</v>
      </c>
      <c r="D270" s="73">
        <v>33</v>
      </c>
      <c r="E270" s="73">
        <f>D270/C270*100</f>
        <v>100</v>
      </c>
      <c r="F270" s="133" t="s">
        <v>29</v>
      </c>
      <c r="G270" s="178"/>
      <c r="H270" s="178"/>
      <c r="I270" s="178"/>
      <c r="J270" s="93"/>
      <c r="K270" s="56" t="s">
        <v>238</v>
      </c>
      <c r="L270" s="51">
        <v>5.8</v>
      </c>
      <c r="M270" s="177">
        <v>4.5999999999999996</v>
      </c>
      <c r="N270" s="136">
        <f>L270/M270*100</f>
        <v>126.08695652173914</v>
      </c>
      <c r="O270" s="216">
        <f>N275</f>
        <v>141.38496537584561</v>
      </c>
      <c r="P270" s="217" t="s">
        <v>103</v>
      </c>
    </row>
    <row r="271" spans="1:16" ht="47.25" x14ac:dyDescent="0.25">
      <c r="A271" s="192"/>
      <c r="B271" s="195"/>
      <c r="C271" s="203" t="s">
        <v>279</v>
      </c>
      <c r="D271" s="204"/>
      <c r="E271" s="205"/>
      <c r="F271" s="77" t="s">
        <v>76</v>
      </c>
      <c r="G271" s="92"/>
      <c r="H271" s="92"/>
      <c r="I271" s="75"/>
      <c r="J271" s="93"/>
      <c r="K271" s="61" t="s">
        <v>239</v>
      </c>
      <c r="L271" s="51">
        <v>815.5</v>
      </c>
      <c r="M271" s="177">
        <v>384.7</v>
      </c>
      <c r="N271" s="136">
        <f>L271/M271*100</f>
        <v>211.98336365999481</v>
      </c>
      <c r="O271" s="198"/>
      <c r="P271" s="218"/>
    </row>
    <row r="272" spans="1:16" ht="47.25" x14ac:dyDescent="0.25">
      <c r="A272" s="192"/>
      <c r="B272" s="195"/>
      <c r="C272" s="206"/>
      <c r="D272" s="207"/>
      <c r="E272" s="208"/>
      <c r="F272" s="77" t="s">
        <v>75</v>
      </c>
      <c r="G272" s="92"/>
      <c r="H272" s="92"/>
      <c r="I272" s="75"/>
      <c r="J272" s="93"/>
      <c r="K272" s="61" t="s">
        <v>240</v>
      </c>
      <c r="L272" s="51">
        <v>113.5</v>
      </c>
      <c r="M272" s="177">
        <v>88.87</v>
      </c>
      <c r="N272" s="136">
        <f>L272/M272*100</f>
        <v>127.71463936086418</v>
      </c>
      <c r="O272" s="198"/>
      <c r="P272" s="218"/>
    </row>
    <row r="273" spans="1:16" ht="63" x14ac:dyDescent="0.25">
      <c r="A273" s="192"/>
      <c r="B273" s="195"/>
      <c r="C273" s="206"/>
      <c r="D273" s="207"/>
      <c r="E273" s="208"/>
      <c r="F273" s="77" t="s">
        <v>77</v>
      </c>
      <c r="G273" s="92"/>
      <c r="H273" s="92"/>
      <c r="I273" s="75"/>
      <c r="J273" s="93"/>
      <c r="K273" s="61" t="s">
        <v>241</v>
      </c>
      <c r="L273" s="51">
        <v>40.799999999999997</v>
      </c>
      <c r="M273" s="177">
        <v>40.700000000000003</v>
      </c>
      <c r="N273" s="136">
        <f>M273/L273*100</f>
        <v>99.754901960784323</v>
      </c>
      <c r="O273" s="198"/>
      <c r="P273" s="218"/>
    </row>
    <row r="274" spans="1:16" ht="49.5" x14ac:dyDescent="0.25">
      <c r="A274" s="192"/>
      <c r="B274" s="195"/>
      <c r="C274" s="206"/>
      <c r="D274" s="207"/>
      <c r="E274" s="208"/>
      <c r="F274" s="94" t="s">
        <v>78</v>
      </c>
      <c r="G274" s="92"/>
      <c r="H274" s="92"/>
      <c r="I274" s="75"/>
      <c r="J274" s="76"/>
      <c r="K274" s="61"/>
      <c r="L274" s="51"/>
      <c r="M274" s="38"/>
      <c r="N274" s="62"/>
      <c r="O274" s="198"/>
      <c r="P274" s="218"/>
    </row>
    <row r="275" spans="1:16" ht="39" customHeight="1" thickBot="1" x14ac:dyDescent="0.3">
      <c r="A275" s="193"/>
      <c r="B275" s="196"/>
      <c r="C275" s="209"/>
      <c r="D275" s="210"/>
      <c r="E275" s="211"/>
      <c r="F275" s="95"/>
      <c r="G275" s="96"/>
      <c r="H275" s="96"/>
      <c r="I275" s="96"/>
      <c r="J275" s="97"/>
      <c r="K275" s="212" t="s">
        <v>73</v>
      </c>
      <c r="L275" s="213"/>
      <c r="M275" s="214"/>
      <c r="N275" s="90">
        <f>(N270+N271+N272+N273)/4</f>
        <v>141.38496537584561</v>
      </c>
      <c r="O275" s="199"/>
      <c r="P275" s="218"/>
    </row>
    <row r="276" spans="1:16" x14ac:dyDescent="0.3">
      <c r="A276" s="47"/>
      <c r="B276" s="44"/>
      <c r="C276" s="44"/>
      <c r="D276" s="44"/>
      <c r="E276" s="44"/>
      <c r="F276" s="44"/>
      <c r="G276" s="44"/>
      <c r="H276" s="44"/>
      <c r="I276" s="44"/>
      <c r="J276" s="44"/>
    </row>
    <row r="277" spans="1:16" x14ac:dyDescent="0.3">
      <c r="A277" s="47"/>
      <c r="B277" s="44"/>
      <c r="C277" s="44"/>
      <c r="D277" s="44"/>
      <c r="E277" s="44"/>
      <c r="F277" s="44"/>
      <c r="G277" s="44"/>
      <c r="H277" s="44"/>
      <c r="I277" s="44"/>
      <c r="J277" s="44"/>
    </row>
    <row r="278" spans="1:16" x14ac:dyDescent="0.3">
      <c r="A278" s="47"/>
      <c r="B278" s="44"/>
      <c r="C278" s="44"/>
      <c r="D278" s="44"/>
      <c r="E278" s="44"/>
      <c r="F278" s="44"/>
      <c r="G278" s="44"/>
      <c r="H278" s="44"/>
      <c r="I278" s="44"/>
      <c r="J278" s="44"/>
    </row>
    <row r="279" spans="1:16" x14ac:dyDescent="0.3">
      <c r="A279" s="47"/>
      <c r="B279" s="44"/>
      <c r="C279" s="44"/>
      <c r="D279" s="44"/>
      <c r="E279" s="44"/>
      <c r="F279" s="44"/>
      <c r="G279" s="44"/>
      <c r="H279" s="44"/>
      <c r="I279" s="44"/>
      <c r="J279" s="44"/>
    </row>
    <row r="280" spans="1:16" x14ac:dyDescent="0.3">
      <c r="A280" s="47"/>
      <c r="B280" s="44"/>
      <c r="C280" s="44"/>
      <c r="D280" s="44"/>
      <c r="E280" s="44"/>
      <c r="F280" s="44"/>
      <c r="G280" s="44"/>
      <c r="H280" s="44"/>
      <c r="I280" s="44"/>
      <c r="J280" s="44"/>
    </row>
    <row r="281" spans="1:16" x14ac:dyDescent="0.3">
      <c r="A281" s="47"/>
      <c r="B281" s="44"/>
      <c r="C281" s="44"/>
      <c r="D281" s="44"/>
      <c r="E281" s="44"/>
      <c r="F281" s="44"/>
      <c r="G281" s="44"/>
      <c r="H281" s="44"/>
      <c r="I281" s="44"/>
      <c r="J281" s="44"/>
    </row>
  </sheetData>
  <mergeCells count="152">
    <mergeCell ref="A165:A173"/>
    <mergeCell ref="B165:B173"/>
    <mergeCell ref="O165:O173"/>
    <mergeCell ref="A14:A43"/>
    <mergeCell ref="B14:B43"/>
    <mergeCell ref="B53:B61"/>
    <mergeCell ref="O53:O61"/>
    <mergeCell ref="O14:O43"/>
    <mergeCell ref="A174:A182"/>
    <mergeCell ref="B174:B182"/>
    <mergeCell ref="O174:O182"/>
    <mergeCell ref="A156:A164"/>
    <mergeCell ref="B156:B164"/>
    <mergeCell ref="O156:O164"/>
    <mergeCell ref="B68:B74"/>
    <mergeCell ref="A68:A74"/>
    <mergeCell ref="F73:J74"/>
    <mergeCell ref="O68:O74"/>
    <mergeCell ref="C157:E164"/>
    <mergeCell ref="K164:M164"/>
    <mergeCell ref="A150:A155"/>
    <mergeCell ref="B150:B155"/>
    <mergeCell ref="O150:O155"/>
    <mergeCell ref="C69:E73"/>
    <mergeCell ref="P174:P182"/>
    <mergeCell ref="C175:E182"/>
    <mergeCell ref="K182:M182"/>
    <mergeCell ref="P189:P212"/>
    <mergeCell ref="C190:E212"/>
    <mergeCell ref="K212:M212"/>
    <mergeCell ref="A183:A188"/>
    <mergeCell ref="B183:B188"/>
    <mergeCell ref="O183:O188"/>
    <mergeCell ref="P183:P188"/>
    <mergeCell ref="C184:E188"/>
    <mergeCell ref="K188:M188"/>
    <mergeCell ref="A189:A212"/>
    <mergeCell ref="B189:B212"/>
    <mergeCell ref="O189:O212"/>
    <mergeCell ref="P165:P173"/>
    <mergeCell ref="C166:E173"/>
    <mergeCell ref="K173:M173"/>
    <mergeCell ref="O44:O52"/>
    <mergeCell ref="P44:P52"/>
    <mergeCell ref="C45:E52"/>
    <mergeCell ref="K52:M52"/>
    <mergeCell ref="A62:A67"/>
    <mergeCell ref="B62:B67"/>
    <mergeCell ref="O62:O67"/>
    <mergeCell ref="P62:P67"/>
    <mergeCell ref="C63:E67"/>
    <mergeCell ref="K67:M67"/>
    <mergeCell ref="K73:M73"/>
    <mergeCell ref="A75:A83"/>
    <mergeCell ref="B75:B83"/>
    <mergeCell ref="O75:O83"/>
    <mergeCell ref="P75:P83"/>
    <mergeCell ref="C76:E83"/>
    <mergeCell ref="K83:M83"/>
    <mergeCell ref="P53:P61"/>
    <mergeCell ref="C54:E61"/>
    <mergeCell ref="A53:A61"/>
    <mergeCell ref="P156:P164"/>
    <mergeCell ref="A2:P2"/>
    <mergeCell ref="K13:M13"/>
    <mergeCell ref="O4:O5"/>
    <mergeCell ref="P4:P5"/>
    <mergeCell ref="C4:E4"/>
    <mergeCell ref="P7:P13"/>
    <mergeCell ref="C8:E13"/>
    <mergeCell ref="O7:O13"/>
    <mergeCell ref="K4:N4"/>
    <mergeCell ref="B7:B13"/>
    <mergeCell ref="A4:A5"/>
    <mergeCell ref="B4:B5"/>
    <mergeCell ref="F4:J4"/>
    <mergeCell ref="A7:A13"/>
    <mergeCell ref="F8:F9"/>
    <mergeCell ref="G8:G9"/>
    <mergeCell ref="H8:H9"/>
    <mergeCell ref="I8:I9"/>
    <mergeCell ref="J8:J9"/>
    <mergeCell ref="P14:P43"/>
    <mergeCell ref="C15:E43"/>
    <mergeCell ref="K43:M43"/>
    <mergeCell ref="A44:A52"/>
    <mergeCell ref="B44:B52"/>
    <mergeCell ref="K61:M61"/>
    <mergeCell ref="A127:A132"/>
    <mergeCell ref="B127:B132"/>
    <mergeCell ref="O127:O132"/>
    <mergeCell ref="P127:P132"/>
    <mergeCell ref="C128:E132"/>
    <mergeCell ref="K132:M132"/>
    <mergeCell ref="A84:A89"/>
    <mergeCell ref="B84:B89"/>
    <mergeCell ref="O84:O89"/>
    <mergeCell ref="P84:P89"/>
    <mergeCell ref="C85:E89"/>
    <mergeCell ref="K89:M89"/>
    <mergeCell ref="P150:P155"/>
    <mergeCell ref="C151:E155"/>
    <mergeCell ref="K155:M155"/>
    <mergeCell ref="P68:P74"/>
    <mergeCell ref="A144:A149"/>
    <mergeCell ref="B144:B149"/>
    <mergeCell ref="O144:O149"/>
    <mergeCell ref="P144:P149"/>
    <mergeCell ref="C145:E149"/>
    <mergeCell ref="K149:M149"/>
    <mergeCell ref="A133:A143"/>
    <mergeCell ref="B133:B143"/>
    <mergeCell ref="O133:O143"/>
    <mergeCell ref="P133:P143"/>
    <mergeCell ref="C134:E143"/>
    <mergeCell ref="K143:M143"/>
    <mergeCell ref="A90:A126"/>
    <mergeCell ref="B90:B126"/>
    <mergeCell ref="O90:O126"/>
    <mergeCell ref="P90:P126"/>
    <mergeCell ref="C91:E126"/>
    <mergeCell ref="K126:M126"/>
    <mergeCell ref="P258:P263"/>
    <mergeCell ref="A213:A218"/>
    <mergeCell ref="B213:B218"/>
    <mergeCell ref="O213:O218"/>
    <mergeCell ref="P213:P218"/>
    <mergeCell ref="C214:E218"/>
    <mergeCell ref="K218:M218"/>
    <mergeCell ref="A219:A257"/>
    <mergeCell ref="B219:B257"/>
    <mergeCell ref="O219:O257"/>
    <mergeCell ref="P219:P257"/>
    <mergeCell ref="C220:E257"/>
    <mergeCell ref="K257:M257"/>
    <mergeCell ref="A258:A263"/>
    <mergeCell ref="B258:B263"/>
    <mergeCell ref="O258:O263"/>
    <mergeCell ref="C259:E263"/>
    <mergeCell ref="K263:M263"/>
    <mergeCell ref="A264:A269"/>
    <mergeCell ref="B264:B269"/>
    <mergeCell ref="O264:O269"/>
    <mergeCell ref="P264:P269"/>
    <mergeCell ref="C265:E269"/>
    <mergeCell ref="K269:M269"/>
    <mergeCell ref="A270:A275"/>
    <mergeCell ref="B270:B275"/>
    <mergeCell ref="O270:O275"/>
    <mergeCell ref="P270:P275"/>
    <mergeCell ref="C271:E275"/>
    <mergeCell ref="K275:M275"/>
  </mergeCells>
  <phoneticPr fontId="0" type="noConversion"/>
  <printOptions horizontalCentered="1"/>
  <pageMargins left="0" right="0" top="0" bottom="0" header="0" footer="0"/>
  <pageSetup paperSize="9" scale="43" orientation="landscape" r:id="rId1"/>
  <rowBreaks count="18" manualBreakCount="18">
    <brk id="13" max="15" man="1"/>
    <brk id="43" max="15" man="1"/>
    <brk id="52" max="15" man="1"/>
    <brk id="61" max="15" man="1"/>
    <brk id="77" max="15" man="1"/>
    <brk id="89" max="15" man="1"/>
    <brk id="113" max="15" man="1"/>
    <brk id="124" max="15" man="1"/>
    <brk id="132" max="15" man="1"/>
    <brk id="143" max="15" man="1"/>
    <brk id="155" max="15" man="1"/>
    <brk id="164" max="15" man="1"/>
    <brk id="173" max="15" man="1"/>
    <brk id="188" max="15" man="1"/>
    <brk id="212" max="15" man="1"/>
    <brk id="229" max="15" man="1"/>
    <brk id="251" max="15" man="1"/>
    <brk id="269"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42"/>
  <sheetViews>
    <sheetView zoomScale="54" zoomScaleNormal="54" workbookViewId="0">
      <selection activeCell="H20" sqref="H20"/>
    </sheetView>
  </sheetViews>
  <sheetFormatPr defaultRowHeight="15" x14ac:dyDescent="0.25"/>
  <cols>
    <col min="1" max="1" width="4" customWidth="1"/>
    <col min="2" max="2" width="20.42578125" customWidth="1"/>
    <col min="3" max="3" width="20.28515625" customWidth="1"/>
    <col min="4" max="4" width="14" customWidth="1"/>
    <col min="5" max="5" width="13.28515625" customWidth="1"/>
    <col min="6" max="7" width="19.42578125" customWidth="1"/>
    <col min="8" max="8" width="18.140625" customWidth="1"/>
    <col min="9" max="9" width="19.42578125" customWidth="1"/>
    <col min="10" max="10" width="20.140625" customWidth="1"/>
    <col min="11" max="11" width="18.28515625" customWidth="1"/>
    <col min="12" max="12" width="23.5703125" customWidth="1"/>
    <col min="13" max="13" width="17.7109375" customWidth="1"/>
    <col min="14" max="14" width="20.85546875" customWidth="1"/>
    <col min="15" max="15" width="46.42578125" customWidth="1"/>
    <col min="16" max="16" width="16.5703125" customWidth="1"/>
  </cols>
  <sheetData>
    <row r="1" spans="1:16" ht="21.6" customHeight="1" x14ac:dyDescent="0.25">
      <c r="M1" s="19"/>
      <c r="N1" s="19"/>
      <c r="O1" s="19" t="s">
        <v>47</v>
      </c>
      <c r="P1" s="19"/>
    </row>
    <row r="2" spans="1:16" ht="21" customHeight="1" x14ac:dyDescent="0.25">
      <c r="M2" s="20"/>
      <c r="N2" s="20"/>
      <c r="O2" s="20" t="s">
        <v>58</v>
      </c>
      <c r="P2" s="20"/>
    </row>
    <row r="3" spans="1:16" ht="19.899999999999999" customHeight="1" x14ac:dyDescent="0.25">
      <c r="M3" s="20"/>
      <c r="N3" s="20"/>
      <c r="O3" s="20" t="s">
        <v>48</v>
      </c>
      <c r="P3" s="20"/>
    </row>
    <row r="4" spans="1:16" ht="23.45" customHeight="1" x14ac:dyDescent="0.25">
      <c r="M4" s="20"/>
      <c r="N4" s="20"/>
      <c r="O4" s="20" t="s">
        <v>49</v>
      </c>
      <c r="P4" s="20"/>
    </row>
    <row r="5" spans="1:16" ht="26.45" customHeight="1" x14ac:dyDescent="0.3">
      <c r="A5" s="278" t="s">
        <v>55</v>
      </c>
      <c r="B5" s="278"/>
      <c r="C5" s="278"/>
      <c r="D5" s="278"/>
      <c r="E5" s="278"/>
      <c r="F5" s="278"/>
      <c r="G5" s="278"/>
      <c r="H5" s="278"/>
      <c r="I5" s="278"/>
      <c r="J5" s="278"/>
      <c r="K5" s="278"/>
      <c r="L5" s="278"/>
      <c r="M5" s="278"/>
      <c r="N5" s="278"/>
      <c r="O5" s="278"/>
    </row>
    <row r="6" spans="1:16" ht="23.45" customHeight="1" x14ac:dyDescent="0.25"/>
    <row r="7" spans="1:16" s="1" customFormat="1" ht="45.6" customHeight="1" x14ac:dyDescent="0.25">
      <c r="A7" s="279" t="s">
        <v>23</v>
      </c>
      <c r="B7" s="279" t="s">
        <v>35</v>
      </c>
      <c r="C7" s="280" t="s">
        <v>36</v>
      </c>
      <c r="D7" s="280" t="s">
        <v>26</v>
      </c>
      <c r="E7" s="280" t="s">
        <v>41</v>
      </c>
      <c r="F7" s="282" t="s">
        <v>38</v>
      </c>
      <c r="G7" s="283"/>
      <c r="H7" s="283"/>
      <c r="I7" s="283"/>
      <c r="J7" s="283"/>
      <c r="K7" s="284"/>
      <c r="L7" s="285" t="s">
        <v>40</v>
      </c>
      <c r="M7" s="287" t="s">
        <v>24</v>
      </c>
      <c r="N7" s="288"/>
      <c r="O7" s="280" t="s">
        <v>56</v>
      </c>
      <c r="P7" s="280" t="s">
        <v>25</v>
      </c>
    </row>
    <row r="8" spans="1:16" s="1" customFormat="1" ht="77.45" customHeight="1" x14ac:dyDescent="0.25">
      <c r="A8" s="280"/>
      <c r="B8" s="280"/>
      <c r="C8" s="281"/>
      <c r="D8" s="281"/>
      <c r="E8" s="281"/>
      <c r="F8" s="2" t="s">
        <v>37</v>
      </c>
      <c r="G8" s="2" t="s">
        <v>57</v>
      </c>
      <c r="H8" s="2" t="s">
        <v>43</v>
      </c>
      <c r="I8" s="2" t="s">
        <v>39</v>
      </c>
      <c r="J8" s="2" t="s">
        <v>54</v>
      </c>
      <c r="K8" s="2" t="s">
        <v>27</v>
      </c>
      <c r="L8" s="286"/>
      <c r="M8" s="24" t="s">
        <v>28</v>
      </c>
      <c r="N8" s="24" t="s">
        <v>46</v>
      </c>
      <c r="O8" s="281"/>
      <c r="P8" s="281"/>
    </row>
    <row r="9" spans="1:16" s="1" customFormat="1" ht="30.6" customHeight="1" x14ac:dyDescent="0.25">
      <c r="A9" s="24">
        <v>1</v>
      </c>
      <c r="B9" s="24">
        <v>2</v>
      </c>
      <c r="C9" s="25">
        <v>3</v>
      </c>
      <c r="D9" s="25">
        <v>4</v>
      </c>
      <c r="E9" s="25">
        <v>5</v>
      </c>
      <c r="F9" s="2">
        <v>6</v>
      </c>
      <c r="G9" s="2">
        <v>7</v>
      </c>
      <c r="H9" s="2" t="s">
        <v>42</v>
      </c>
      <c r="I9" s="2">
        <v>8</v>
      </c>
      <c r="J9" s="18" t="s">
        <v>44</v>
      </c>
      <c r="K9" s="18" t="s">
        <v>45</v>
      </c>
      <c r="L9" s="22">
        <v>9</v>
      </c>
      <c r="M9" s="24">
        <v>10</v>
      </c>
      <c r="N9" s="24">
        <v>11</v>
      </c>
      <c r="O9" s="15">
        <v>12</v>
      </c>
      <c r="P9" s="15">
        <v>13</v>
      </c>
    </row>
    <row r="10" spans="1:16" ht="54.6" customHeight="1" x14ac:dyDescent="0.25">
      <c r="A10" s="289">
        <v>1</v>
      </c>
      <c r="B10" s="292"/>
      <c r="C10" s="292"/>
      <c r="D10" s="3" t="s">
        <v>29</v>
      </c>
      <c r="E10" s="3"/>
      <c r="F10" s="4"/>
      <c r="G10" s="4"/>
      <c r="H10" s="5"/>
      <c r="I10" s="4"/>
      <c r="J10" s="4"/>
      <c r="K10" s="6"/>
      <c r="L10" s="21"/>
      <c r="M10" s="295"/>
      <c r="N10" s="295"/>
      <c r="O10" s="300"/>
      <c r="P10" s="303"/>
    </row>
    <row r="11" spans="1:16" ht="87" customHeight="1" x14ac:dyDescent="0.25">
      <c r="A11" s="290"/>
      <c r="B11" s="293"/>
      <c r="C11" s="293"/>
      <c r="D11" s="7" t="s">
        <v>30</v>
      </c>
      <c r="E11" s="7"/>
      <c r="F11" s="8"/>
      <c r="G11" s="9"/>
      <c r="H11" s="10"/>
      <c r="I11" s="8"/>
      <c r="J11" s="10"/>
      <c r="K11" s="11"/>
      <c r="L11" s="16"/>
      <c r="M11" s="296"/>
      <c r="N11" s="298"/>
      <c r="O11" s="301"/>
      <c r="P11" s="304"/>
    </row>
    <row r="12" spans="1:16" ht="64.900000000000006" customHeight="1" x14ac:dyDescent="0.25">
      <c r="A12" s="290"/>
      <c r="B12" s="293"/>
      <c r="C12" s="293"/>
      <c r="D12" s="7" t="s">
        <v>31</v>
      </c>
      <c r="E12" s="7"/>
      <c r="F12" s="12"/>
      <c r="G12" s="12"/>
      <c r="H12" s="10"/>
      <c r="I12" s="13"/>
      <c r="J12" s="10"/>
      <c r="K12" s="11"/>
      <c r="L12" s="16"/>
      <c r="M12" s="296"/>
      <c r="N12" s="298"/>
      <c r="O12" s="301"/>
      <c r="P12" s="304"/>
    </row>
    <row r="13" spans="1:16" ht="93.6" customHeight="1" x14ac:dyDescent="0.25">
      <c r="A13" s="290"/>
      <c r="B13" s="293"/>
      <c r="C13" s="293"/>
      <c r="D13" s="7" t="s">
        <v>32</v>
      </c>
      <c r="E13" s="7"/>
      <c r="F13" s="12"/>
      <c r="G13" s="12"/>
      <c r="H13" s="10"/>
      <c r="I13" s="13"/>
      <c r="J13" s="10"/>
      <c r="K13" s="11"/>
      <c r="L13" s="16"/>
      <c r="M13" s="296"/>
      <c r="N13" s="298"/>
      <c r="O13" s="301"/>
      <c r="P13" s="304"/>
    </row>
    <row r="14" spans="1:16" ht="73.150000000000006" customHeight="1" x14ac:dyDescent="0.25">
      <c r="A14" s="290"/>
      <c r="B14" s="293"/>
      <c r="C14" s="293"/>
      <c r="D14" s="14" t="s">
        <v>33</v>
      </c>
      <c r="E14" s="14"/>
      <c r="F14" s="9"/>
      <c r="G14" s="9"/>
      <c r="H14" s="10"/>
      <c r="I14" s="8"/>
      <c r="J14" s="10"/>
      <c r="K14" s="11"/>
      <c r="L14" s="16"/>
      <c r="M14" s="296"/>
      <c r="N14" s="298"/>
      <c r="O14" s="301"/>
      <c r="P14" s="304"/>
    </row>
    <row r="15" spans="1:16" ht="51" customHeight="1" x14ac:dyDescent="0.25">
      <c r="A15" s="291"/>
      <c r="B15" s="294"/>
      <c r="C15" s="294"/>
      <c r="D15" s="14" t="s">
        <v>34</v>
      </c>
      <c r="E15" s="14"/>
      <c r="F15" s="9"/>
      <c r="G15" s="9"/>
      <c r="H15" s="10"/>
      <c r="I15" s="8"/>
      <c r="J15" s="10"/>
      <c r="K15" s="11"/>
      <c r="L15" s="17"/>
      <c r="M15" s="297"/>
      <c r="N15" s="299"/>
      <c r="O15" s="302"/>
      <c r="P15" s="305"/>
    </row>
    <row r="18" spans="2:2" ht="18.75" x14ac:dyDescent="0.3">
      <c r="B18" s="23" t="s">
        <v>51</v>
      </c>
    </row>
    <row r="19" spans="2:2" ht="18.75" x14ac:dyDescent="0.3">
      <c r="B19" s="23"/>
    </row>
    <row r="20" spans="2:2" ht="18.75" x14ac:dyDescent="0.3">
      <c r="B20" s="23" t="s">
        <v>50</v>
      </c>
    </row>
    <row r="21" spans="2:2" ht="18.75" x14ac:dyDescent="0.3">
      <c r="B21" s="23"/>
    </row>
    <row r="22" spans="2:2" ht="18.75" x14ac:dyDescent="0.3">
      <c r="B22" s="23"/>
    </row>
    <row r="23" spans="2:2" ht="18.75" x14ac:dyDescent="0.3">
      <c r="B23" s="23"/>
    </row>
    <row r="24" spans="2:2" ht="18.75" x14ac:dyDescent="0.3">
      <c r="B24" s="23"/>
    </row>
    <row r="25" spans="2:2" ht="18.75" x14ac:dyDescent="0.3">
      <c r="B25" s="23"/>
    </row>
    <row r="26" spans="2:2" ht="18.75" x14ac:dyDescent="0.3">
      <c r="B26" s="23"/>
    </row>
    <row r="27" spans="2:2" ht="18.75" x14ac:dyDescent="0.3">
      <c r="B27" s="23"/>
    </row>
    <row r="28" spans="2:2" ht="18.75" x14ac:dyDescent="0.3">
      <c r="B28" s="23"/>
    </row>
    <row r="29" spans="2:2" ht="18.75" x14ac:dyDescent="0.3">
      <c r="B29" s="23"/>
    </row>
    <row r="30" spans="2:2" ht="18.75" x14ac:dyDescent="0.3">
      <c r="B30" s="23"/>
    </row>
    <row r="31" spans="2:2" ht="18.75" x14ac:dyDescent="0.3">
      <c r="B31" s="23"/>
    </row>
    <row r="32" spans="2:2" ht="18.75" x14ac:dyDescent="0.3">
      <c r="B32" s="23"/>
    </row>
    <row r="33" spans="2:2" ht="18.75" x14ac:dyDescent="0.3">
      <c r="B33" s="23"/>
    </row>
    <row r="34" spans="2:2" ht="18.75" x14ac:dyDescent="0.3">
      <c r="B34" s="23"/>
    </row>
    <row r="35" spans="2:2" ht="18.75" x14ac:dyDescent="0.3">
      <c r="B35" s="23"/>
    </row>
    <row r="36" spans="2:2" ht="18.75" x14ac:dyDescent="0.3">
      <c r="B36" s="23"/>
    </row>
    <row r="37" spans="2:2" ht="18.75" x14ac:dyDescent="0.3">
      <c r="B37" s="23"/>
    </row>
    <row r="38" spans="2:2" ht="18.75" x14ac:dyDescent="0.3">
      <c r="B38" s="23"/>
    </row>
    <row r="39" spans="2:2" ht="18.75" x14ac:dyDescent="0.3">
      <c r="B39" s="23"/>
    </row>
    <row r="40" spans="2:2" ht="18.75" x14ac:dyDescent="0.3">
      <c r="B40" s="23"/>
    </row>
    <row r="41" spans="2:2" ht="18.75" x14ac:dyDescent="0.3">
      <c r="B41" s="23" t="s">
        <v>52</v>
      </c>
    </row>
    <row r="42" spans="2:2" ht="18.75" x14ac:dyDescent="0.3">
      <c r="B42" s="23" t="s">
        <v>53</v>
      </c>
    </row>
  </sheetData>
  <mergeCells count="18">
    <mergeCell ref="P7:P8"/>
    <mergeCell ref="A10:A15"/>
    <mergeCell ref="B10:B15"/>
    <mergeCell ref="C10:C15"/>
    <mergeCell ref="M10:M15"/>
    <mergeCell ref="N10:N15"/>
    <mergeCell ref="O10:O15"/>
    <mergeCell ref="P10:P15"/>
    <mergeCell ref="A5:O5"/>
    <mergeCell ref="A7:A8"/>
    <mergeCell ref="B7:B8"/>
    <mergeCell ref="C7:C8"/>
    <mergeCell ref="D7:D8"/>
    <mergeCell ref="E7:E8"/>
    <mergeCell ref="F7:K7"/>
    <mergeCell ref="L7:L8"/>
    <mergeCell ref="M7:N7"/>
    <mergeCell ref="O7:O8"/>
  </mergeCells>
  <phoneticPr fontId="0" type="noConversion"/>
  <pageMargins left="0.11811023622047245" right="0.11811023622047245" top="0.19685039370078741" bottom="0.19685039370078741" header="0.31496062992125984" footer="0.31496062992125984"/>
  <pageSetup paperSize="9" scale="4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СВОД</vt:lpstr>
      <vt:lpstr>МП 6</vt:lpstr>
      <vt:lpstr>СВОД!sub_55001</vt:lpstr>
      <vt:lpstr>СВОД!Заголовки_для_печати</vt:lpstr>
      <vt:lpstr>СВОД!Область_печати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2016-03-03T12:25:16Z</cp:lastPrinted>
  <dcterms:created xsi:type="dcterms:W3CDTF">2006-09-16T00:00:00Z</dcterms:created>
  <dcterms:modified xsi:type="dcterms:W3CDTF">2025-04-30T11:37:49Z</dcterms:modified>
</cp:coreProperties>
</file>